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ACTOR\RedirectedFolders\ritchie\My Documents\Web news items\Cost-Benefit Calculator\"/>
    </mc:Choice>
  </mc:AlternateContent>
  <bookViews>
    <workbookView xWindow="120" yWindow="120" windowWidth="12390" windowHeight="9300" firstSheet="1" activeTab="2"/>
  </bookViews>
  <sheets>
    <sheet name="Baker Sheet" sheetId="1" r:id="rId1"/>
    <sheet name="US units" sheetId="3" r:id="rId2"/>
    <sheet name="Metric units" sheetId="4" r:id="rId3"/>
  </sheets>
  <definedNames>
    <definedName name="_xlnm.Print_Area" localSheetId="0">'Baker Sheet'!$A$1:$J$36</definedName>
    <definedName name="_xlnm.Print_Area" localSheetId="1">'US units'!#REF!</definedName>
  </definedNames>
  <calcPr calcId="152511"/>
</workbook>
</file>

<file path=xl/calcChain.xml><?xml version="1.0" encoding="utf-8"?>
<calcChain xmlns="http://schemas.openxmlformats.org/spreadsheetml/2006/main">
  <c r="F39" i="4" l="1"/>
  <c r="G35" i="3"/>
  <c r="G33" i="3"/>
  <c r="E33" i="3"/>
  <c r="G32" i="3"/>
  <c r="E32" i="3"/>
  <c r="G30" i="3"/>
  <c r="G31" i="3"/>
  <c r="E30" i="3"/>
  <c r="D28" i="3"/>
  <c r="D27" i="3"/>
  <c r="D26" i="3"/>
  <c r="D25" i="3"/>
  <c r="D24" i="3"/>
  <c r="D19" i="3"/>
  <c r="E35" i="3"/>
  <c r="F35" i="3"/>
  <c r="G34" i="3"/>
  <c r="E34" i="3"/>
  <c r="H35" i="4"/>
  <c r="F35" i="4"/>
  <c r="H34" i="4"/>
  <c r="F34" i="4"/>
  <c r="F33" i="4"/>
  <c r="F32" i="4"/>
  <c r="F30" i="4"/>
  <c r="F31" i="4"/>
  <c r="F32" i="3"/>
  <c r="F30" i="3"/>
  <c r="F36" i="4"/>
  <c r="F33" i="3"/>
  <c r="E31" i="3"/>
  <c r="G36" i="3"/>
  <c r="F34" i="3"/>
  <c r="F31" i="3"/>
  <c r="E36" i="3"/>
  <c r="F36" i="3"/>
  <c r="F39" i="3"/>
  <c r="F40" i="3"/>
  <c r="F41" i="3"/>
  <c r="D36" i="4"/>
  <c r="D35" i="4"/>
  <c r="D34" i="4"/>
  <c r="D33" i="4"/>
  <c r="D32" i="4"/>
  <c r="D31" i="4"/>
  <c r="E26" i="4"/>
  <c r="E28" i="4"/>
  <c r="E27" i="4"/>
  <c r="E25" i="4"/>
  <c r="E24" i="4"/>
  <c r="E19" i="4"/>
  <c r="H30" i="4"/>
  <c r="H31" i="4"/>
  <c r="H32" i="4"/>
  <c r="H33" i="4"/>
  <c r="G27" i="1"/>
  <c r="H27" i="1"/>
  <c r="G35" i="1"/>
  <c r="H35" i="1"/>
  <c r="G34" i="1"/>
  <c r="H34" i="1"/>
  <c r="G33" i="1"/>
  <c r="H33" i="1"/>
  <c r="G32" i="1"/>
  <c r="H32" i="1"/>
  <c r="G31" i="1"/>
  <c r="H31" i="1"/>
  <c r="G30" i="1"/>
  <c r="H30" i="1"/>
  <c r="G29" i="1"/>
  <c r="H29" i="1"/>
  <c r="G28" i="1"/>
  <c r="H28" i="1"/>
  <c r="G26" i="1"/>
  <c r="H26" i="1"/>
  <c r="G25" i="1"/>
  <c r="H25" i="1"/>
  <c r="H36" i="4"/>
  <c r="G35" i="4"/>
  <c r="G34" i="4"/>
  <c r="G33" i="4"/>
  <c r="G30" i="4"/>
  <c r="G32" i="4"/>
  <c r="G39" i="4"/>
  <c r="G40" i="4"/>
  <c r="G41" i="4"/>
  <c r="G31" i="4"/>
  <c r="G36" i="4"/>
</calcChain>
</file>

<file path=xl/comments1.xml><?xml version="1.0" encoding="utf-8"?>
<comments xmlns="http://schemas.openxmlformats.org/spreadsheetml/2006/main">
  <authors>
    <author>Bill Ritchie</author>
  </authors>
  <commentList>
    <comment ref="A10" authorId="0" shapeId="0">
      <text/>
    </comment>
    <comment ref="A13" authorId="0" shapeId="0">
      <text>
        <r>
          <rPr>
            <b/>
            <sz val="9"/>
            <color indexed="81"/>
            <rFont val="Tahoma"/>
            <family val="2"/>
          </rPr>
          <t>Area covered (ac/year). This is what you estimate will be sown by either machine in any one year. If you seed in both autumn and spring, enter the total for both seasons because many of the other costs are calculated on an annual basis. You might also want to vary this figure, to find out, for example what would happen to the operating costs if you were to increase or decrease the area seeded per year (by leasing additional land, for example) or contracting (custom seeding)?</t>
        </r>
      </text>
    </comment>
    <comment ref="A14" authorId="0" shapeId="0">
      <text>
        <r>
          <rPr>
            <b/>
            <sz val="9"/>
            <color indexed="81"/>
            <rFont val="Tahoma"/>
            <family val="2"/>
          </rPr>
          <t>Crop value ($/bu). This is usually what you will be paid for the crop when you sell it. If you are in the habit of storing crop on the farm awaiting the best price, the costs of storage, drying and freight should be deducted from the costs of running the farming business in general. Do not add storage, drying or cartage costs to the costs of sowing the crop since they have nothing to do sowing and will only confuse the issue. Enter the gross return per tonne.
In the case of forage crops, it is sometimes difficult to estimate their value because they pass through animals before anyone realizes a financial return in the form of milk, fibre or meat. As a guide, in New Zealand most farmers value pastures at about NZ$100/tonne of dry matter (or 10 cents/kg DM) and forage crops at about NZ$200/tonne of dry matter (or 20 cents/kg DM) although these figures will fluctuate in sympathy with changes in grain and other prices.</t>
        </r>
      </text>
    </comment>
    <comment ref="A15" authorId="0" shapeId="0">
      <text>
        <r>
          <rPr>
            <b/>
            <sz val="9"/>
            <color indexed="81"/>
            <rFont val="Tahoma"/>
            <family val="2"/>
          </rPr>
          <t>Average yield (bu/ac). This is another factor that you could vary to try out a range of scenarios. But initially you should enter the average crop yield that you have obtained over the past few years. 
It is common for Cross Slot no-tillage to increase crop yields over time. What the calculator will tell you is how much increase in yield (if any) you would need to obtain in order to gain from owning a Cross Slot drill compared with an alternative (“brand X”) machine. Almost invariably, in practice you will obtain greater crop yield increases than the calculator says are necessary to break even.</t>
        </r>
      </text>
    </comment>
    <comment ref="A19" authorId="0" shapeId="0">
      <text>
        <r>
          <rPr>
            <b/>
            <sz val="9"/>
            <color indexed="81"/>
            <rFont val="Tahoma"/>
            <family val="2"/>
          </rPr>
          <t>New cost of machine. This is often the single factor that would-be purchasers erroneously focus on, to the exclusion of all else. It can be quite misleading. It is not “cost” that is so important. It is “cost-benefit” that determines whether you should buy an expensive or a cheap machine. Nonetheless you still need to factor in the initial cost.
If you do not know the cost of a competing brand of machine (“brand X”) try entering a figure that is half the cost of the comparable Cross Slot machine to see how sensitive the initial cost really is.</t>
        </r>
      </text>
    </comment>
    <comment ref="A20" authorId="0" shapeId="0">
      <text>
        <r>
          <rPr>
            <b/>
            <sz val="9"/>
            <color indexed="81"/>
            <rFont val="Tahoma"/>
            <family val="2"/>
          </rPr>
          <t xml:space="preserve">Drill/planter width (feet). While this might seem like a simple factor to enter, you need to realize that Cross Slot machines generally require bigger tractors to pull a given width than some other no-tillage drills and even more than drills used in conventional tillage. Therefore, for any give tractor size, you would expect to pull a narrower Cross Slot drill than some other brands and certainly narrower than a drill used in conventional tillage.
The effective sowing width of any seed drill is found by multiplying the number of openers by their row spacing. For example, a 25 row drill with 200 mm (8 inch) row spacing has a drilling width of 5 metres or 200 inches.
A rule of thumb is that it takes about 10 tractor-engine horsepower to pull each Cross Slot opener compared with about 4 hp per opener for tillage drills and 7 hp per opener for most other no-tillage drills that do not sow fertilizer at the same time as the seed. If a competing no-tillage drill does sow realistic amounts of fertilizer at the same time as the seed (not just a small amount of starter fertilizer) it will require about the same engine horsepower per opener as a Cross Slot machine, and often more.
Remember also that the rate at which the ground is covered by any drill is a combination of the drill width and its operating speed. If a drill is narrow but can operate at a faster speed than another wider drill, the rates of ground coverage might be identical. This is taken into account in the next data entry. </t>
        </r>
      </text>
    </comment>
    <comment ref="A21" authorId="0" shapeId="0">
      <text>
        <r>
          <rPr>
            <b/>
            <sz val="9"/>
            <color indexed="81"/>
            <rFont val="Tahoma"/>
            <family val="2"/>
          </rPr>
          <t>Seeding speed (mph). Be sure that you are entering a realistic speed. Most people over-estimate how fast they travel when seeding. For example, most shank type openers do not perform well at speeds above 5 mph and many are operated at 3 - 4 mph. Some disc drills are capable of travelling at speeds up to 10 mph but many do not perform well at these speeds. Cross Slot machines perform better at high speeds than most competing machines. Nonetheless other factors such as limitations of available engine horsepower (high speed drilling takes more power than low speed drilling) small fields and uneven or steep terrain will often limit the effective speed of even Cross Slot drills. A conservative figure to use for Cross Slot drills is 6-7mph and 4-5mph for most other drills.</t>
        </r>
      </text>
    </comment>
    <comment ref="A22" authorId="0" shapeId="0">
      <text>
        <r>
          <rPr>
            <b/>
            <sz val="9"/>
            <color indexed="81"/>
            <rFont val="Tahoma"/>
            <family val="2"/>
          </rPr>
          <t xml:space="preserve">5-yr depreciation value (% new cost). Some significant differences may arise because of this factor and it is important to be fair and realistic when entering data in these cells. Just as with cars, you would expect a more expensive drill to retain its value better than a cheaper machine because it will be built to last longer (this is often the main reason why it was more expensive in the first place). It is not uncommon for a more expensive no-tillage seed drill like Cross Slot to still be operating when a cheaper competing machine has long-since stopped operating altogether and been discarded or replaced. With many no-tillage drills, because of the greater stresses that they experience (compared with tillage drills) life expectancy is often as short as 3 years and sometimes even less. Therefore, within 5 years (the time that the calculator identifies) such cheap machines can be expected to have very low (even zero) depreciated values and even their replacement machines may be well into their limited life-cycles.
There is no facility in the calculator for entering multiple machines with life-cycles that are less than 5 years. But Cross Slot machines are designed to last at least 10-years. So it would not be unreasonable to enter a value of  50% (of new price) for Cross Sot after 5 years and 0% for a competing machine that has a service life of 5 years or less.
</t>
        </r>
      </text>
    </comment>
    <comment ref="A23" authorId="0" shapeId="0">
      <text>
        <r>
          <rPr>
            <b/>
            <sz val="9"/>
            <color indexed="81"/>
            <rFont val="Tahoma"/>
            <charset val="1"/>
          </rPr>
          <t xml:space="preserve">Annual interest (%). When money has to be borrowed to buy either of the machines being compared, the interest rate will be the rate at which you can borrow money. 
If you are able to pay cash for either machine, the interest rate should be the rate that you could obtain if you had, instead, invested that money elsewhere (i.e. the opportunity interest rate for the money). The opportunity interest rate will usually be a little lower than the borrowing interest rate.
Either way, the interest rate does not necessarily have to be the same for both machines. For example, if you had enough money to pay cash for a cheaper machine that cost half as much as a Cross Slot machine, but had to borrow the balance needed to buy a Cross Slot machine, you could enter two different interest rates. As a further example, if the “borrow” interest rate was 10% and the opportunity interest rate was 8% and you had enough cash for the cheaper machine but had to borrow additional funds for the Cross Slot machine, you would enter 8% for the “brand X” machine and 9% for the Cross Slot machine (9% is the average of 8% and 10% since you used cash for half of the purchase and borrowed for the other half).
</t>
        </r>
      </text>
    </comment>
    <comment ref="A24" authorId="0" shapeId="0">
      <text>
        <r>
          <rPr>
            <b/>
            <sz val="9"/>
            <color indexed="81"/>
            <rFont val="Tahoma"/>
            <family val="2"/>
          </rPr>
          <t>Soil engaging components (discs, blades, tynes, etc).</t>
        </r>
      </text>
    </comment>
    <comment ref="A25" authorId="0" shapeId="0">
      <text>
        <r>
          <rPr>
            <b/>
            <sz val="9"/>
            <color indexed="81"/>
            <rFont val="Tahoma"/>
            <family val="2"/>
          </rPr>
          <t xml:space="preserve">Repairs (% price/1,000 hr use). The same logic applies here as for the initial price. More expensive machines should cost less in repairs and maintenance than cheaper machines because they are designed more robustly and with longer-lasting components such as bearings. But when it comes to soil-engaging components (a necessary part of all seed drills) this rule does not necessarily hold true. Nonetheless, expensive machines will be penalized more than cheaper machines anyway because the repair figure is entered as a percentage of the new price.
As a rule of thumb, if the competing machine (“brand X”) is entered as half of the cost of a Cross Slot machine, it is reasonable and fair to enter the percentage repairs and maintenance for the Cross Slot machine as half of the value that is entered for the cheaper competing machine. 
This will give you the same absolute repair cost for both machines.
</t>
        </r>
      </text>
    </comment>
    <comment ref="A26" authorId="0" shapeId="0">
      <text>
        <r>
          <rPr>
            <b/>
            <sz val="9"/>
            <color indexed="81"/>
            <rFont val="Tahoma"/>
            <family val="2"/>
          </rPr>
          <t xml:space="preserve">Supplemental operations ($/ac).  This factor is often overlooked but can have a profound effect on the results. Since Cross Slot machines undertake true no-tillage, the only supplemental operation that is usually necessary when seeding with a Cross Slot machine is to spray the field for weeds. But spraying is used with all no-tillage machines  and is also often also used prior to tillage too. So the cost of spraying can either be left out altogether because it is common to all machines being compared, or the same value can be entered for each machine.
The most common supplemental operation that is required for competing drills (but not Cross Slot) is fertilizing. This is necessary where the competing drill is incapable of banding normal rates of fertilizer alongside or below the seed at the time of seeding. In such cases, fertilizer is spread as a separate operation and this cost must be factored in as a supplementary operation.
Another common supplemental operation is one or more passes with a light tillage machine before seeding and/or a pass with a harrow or roller after seeding. These operations may be necessary for drills that require the ground to be loosened before seeding and/or re-manipulated after seeding in order to cover the seed. 
Some competing drills do not handle crop residues very well. So the residues must be mulched or stubble-harrowed before drilling. This is also a supplemental operation that should be entered for the competing machine. Even the cost of buying a stripper header for a combine harvester so as to leave more of the residues as standing stubble (which makes it easier for shank-type openers to pass through without blockage) could be added as a supplemental cost to the competing machine because Cross Slot machines do not require stripper heading in order to handle residues.
The cost of any of these additional passes over the field (in $/ac) should be entered for the competing drill and zero should be entered for the Cross Slot machine.
</t>
        </r>
      </text>
    </comment>
    <comment ref="A27" authorId="0" shapeId="0">
      <text>
        <r>
          <rPr>
            <b/>
            <sz val="9"/>
            <color indexed="81"/>
            <rFont val="Tahoma"/>
            <family val="2"/>
          </rPr>
          <t xml:space="preserve">Labour and fuel ($/hour).  Notice that the information required here is $ per hour; not $ per acre, which most other cells seek.
Tractors pulling Cross Slot drills will typically use between 5 and 10 gallons of fuel per hour, depending on the size of the drill. You need to multiply this fuel-use figure by the current price of fuel ($/gal) in order to get a $/hr fuel-use figure. 
Then add this figure to the known cost of labour ($/hr) so as to create a figure to enter for each drill. Although labour costs per hour will be the same for both drills, the fuel costs per hour could be different for each drill.
</t>
        </r>
      </text>
    </comment>
    <comment ref="B39" authorId="0" shapeId="0">
      <text>
        <r>
          <rPr>
            <b/>
            <sz val="9"/>
            <color indexed="81"/>
            <rFont val="Tahoma"/>
            <family val="2"/>
          </rPr>
          <t>Cost difference ($/ac). This is the true difference in cost between owning and operating a Cross Slot drill and the competing (brand X) that you have nominated.</t>
        </r>
      </text>
    </comment>
    <comment ref="B40" authorId="0" shapeId="0">
      <text>
        <r>
          <rPr>
            <b/>
            <sz val="9"/>
            <color indexed="81"/>
            <rFont val="Tahoma"/>
            <family val="2"/>
          </rPr>
          <t xml:space="preserve">Yield advantage required from Cross Slot (bu/ac). If this figure is positive it represents the amount of additional yield (in bu/ac) that you would need to get from the Cross Slot drill in order to make it economic compared with the other drill (“brand X”).
If the figure is negative it tells you that the Cross Slot drill is already economic to own and operate (even without a yield increase) compared with the “brand X” drill. It is, in fact. the “brand X” drill that would need to increase yield in order to be cheaper than the Cross Slot machine.
</t>
        </r>
      </text>
    </comment>
    <comment ref="B41" authorId="0" shapeId="0">
      <text>
        <r>
          <rPr>
            <b/>
            <sz val="9"/>
            <color indexed="81"/>
            <rFont val="Tahoma"/>
            <family val="2"/>
          </rPr>
          <t>Yield advantage required from Cross Slot (% average yield). This is the same information as above, expressed as a percentage of the average yield.</t>
        </r>
      </text>
    </comment>
  </commentList>
</comments>
</file>

<file path=xl/comments2.xml><?xml version="1.0" encoding="utf-8"?>
<comments xmlns="http://schemas.openxmlformats.org/spreadsheetml/2006/main">
  <authors>
    <author>Bill Ritchie</author>
  </authors>
  <commentList>
    <comment ref="B10" authorId="0" shapeId="0">
      <text>
        <r>
          <rPr>
            <sz val="9"/>
            <color indexed="81"/>
            <rFont val="Tahoma"/>
            <family val="2"/>
          </rPr>
          <t xml:space="preserve">
</t>
        </r>
      </text>
    </comment>
    <comment ref="B13" authorId="0" shapeId="0">
      <text>
        <r>
          <rPr>
            <b/>
            <sz val="9"/>
            <color indexed="81"/>
            <rFont val="Tahoma"/>
            <family val="2"/>
          </rPr>
          <t>Area covered (ha/year). This is what you estimate will be sown by either machine in any one year. If you seed in both autumn and spring, enter the total for both seasons because many of the other costs are calculated on an annual basis. You might also want to vary this figure, to find out, for example what would happen to the operating costs if you were to increase or decrease the area seeded per year (by leasing additional land, for example) or contracting (custom seeding)?</t>
        </r>
      </text>
    </comment>
    <comment ref="B14" authorId="0" shapeId="0">
      <text>
        <r>
          <rPr>
            <b/>
            <sz val="9"/>
            <color indexed="81"/>
            <rFont val="Tahoma"/>
            <family val="2"/>
          </rPr>
          <t>Crop value ($/tonne). This is usually what you will be paid for the crop when you sell it. If you are in the habit of storing crop on the farm awaiting the best price, the costs of storage, drying and freight should be deducted from the costs of running the farming business in general. Do not add storage, drying or cartage costs to the costs of sowing the crop since they have nothing to do sowing and will only confuse the issue. Enter the gross return per tonne.
In the case of forage crops, it is sometimes difficult to estimate their value because they pass through animals before anyone realizes a financial return in the form of milk, fibre or meat. As a guide, in New Zealand most farmers value pastures at about NZ$100/tonne of dry matter (or 10 cents/kg DM) and forage crops at about NZ$200/tonne of dry matter (or 20 cents/kg DM) although these figures will fluctuate in sympathy with changes in grain and other prices.</t>
        </r>
      </text>
    </comment>
    <comment ref="B15" authorId="0" shapeId="0">
      <text>
        <r>
          <rPr>
            <b/>
            <sz val="9"/>
            <color indexed="81"/>
            <rFont val="Tahoma"/>
            <family val="2"/>
          </rPr>
          <t xml:space="preserve">Average yield (tonnes/ha). This is another factor that you could vary to try out a range of scenarios. But initially you should enter the average crop yield that you have obtained over the past few years. 
It is common for Cross Slot no-tillage to increase crop yields over time. What the calculator will tell you is how much increase in yield (if any) you would need to obtain in order to gain from owning a Cross Slot drill compared with an alternative (“brand X”) machine. Almost invariably, in practice you will obtain greater crop yield increases than the calculator says are necessary to break even.
</t>
        </r>
      </text>
    </comment>
    <comment ref="B19" authorId="0" shapeId="0">
      <text>
        <r>
          <rPr>
            <b/>
            <sz val="9"/>
            <color indexed="81"/>
            <rFont val="Tahoma"/>
            <family val="2"/>
          </rPr>
          <t>New cost of machine. This is often the single factor that would-be purchasers erroneously focus on, to the exclusion of all else. It can be quite misleading. It is not “cost” that is so important. It is “cost-benefit” that determines whether you should buy an expensive or a cheap machine. Nonetheless you still need to factor in the initial cost.
If you do not know the cost of a competing brand of machine (“brand X”) try entering a figure that is half the cost of the comparable Cross Slot machine to see how sensitive the initial cost really is.</t>
        </r>
      </text>
    </comment>
    <comment ref="B20" authorId="0" shapeId="0">
      <text>
        <r>
          <rPr>
            <b/>
            <sz val="9"/>
            <color indexed="81"/>
            <rFont val="Tahoma"/>
            <family val="2"/>
          </rPr>
          <t xml:space="preserve">Drill/planter width (metres (m)). While this might seem like a simple factor to enter, you need to realize that Cross Slot machines generally require bigger tractors to pull a given width than some other no-tillage drills and even more than drills used in conventional tillage. Therefore, for any give tractor size, you would expect to pull a narrower Cross Slot drill than some other brands and certainly narrower than a drill used in conventional tillage.
The effective sowing width of any seed drill is found by multiplying the number of openers by their row spacing. For example, a 25 row drill with 200 mm (8 inch) row spacing has a drilling width of 5 metres or 200 inches.
A rule of thumb is that it takes about 10 tractor-engine horsepower to pull each Cross Slot opener compared with about 4 hp per opener for tillage drills and 7 hp per opener for most other no-tillage drills that do not sow fertilizer at the same time as the seed. If a competing no-tillage drill does sow realistic amounts of fertilizer at the same time as the seed (not just a small amount of starter fertilizer) it will require about the same engine horsepower per opener as a Cross Slot machine, and often more.
Remember also that the rate at which the ground is covered by any drill is a combination of the drill width and its operating speed. If a drill is narrow but can operate at a faster speed than another wider drill, the rates of ground coverage might be identical. This is taken into account in the next data entry. </t>
        </r>
      </text>
    </comment>
    <comment ref="B21" authorId="0" shapeId="0">
      <text>
        <r>
          <rPr>
            <b/>
            <sz val="9"/>
            <color indexed="81"/>
            <rFont val="Tahoma"/>
            <family val="2"/>
          </rPr>
          <t>Seeding speed (km/hr). Be sure that you are entering a realistic speed. Most people over-estimate how fast they travel when seeding. For example, most shank type openers do not perform well at speeds above 8 km/hr and many are operated at 4 - 6 km/hr. Some disc drills are capable of travelling at speeds up to 16 km/hr but many do not perform well at these speeds. Cross Slot machines perform better at high speeds than most competing machines. Nonetheless other factors such as limitations of available engine horsepower (high speed drilling takes more power than low speed drilling) small fields and uneven or steep terrain will often limit the effective speed of even Cross Slot drills. A conservative figure to use for Cross Slot drills is 10-12 km/hr and 6-8 km/hr for most other drills.</t>
        </r>
      </text>
    </comment>
    <comment ref="B22" authorId="0" shapeId="0">
      <text>
        <r>
          <rPr>
            <b/>
            <sz val="9"/>
            <color indexed="81"/>
            <rFont val="Tahoma"/>
            <family val="2"/>
          </rPr>
          <t>5-yr depreciation value (% new cost). Some significant differences may arise because of this factor and it is important to be fair and realistic when entering data in these cells. Just as with cars, you would expect a more expensive drill to retain its value better than a cheaper machine because it will be built to last longer (this is often the main reason why it was more expensive in the first place). It is not uncommon for a more expensive no-tillage seed drill like Cross Slot to still be operating when a cheaper competing machine has long-since stopped operating altogether and been discarded or replaced. With many no-tillage drills, because of the greater stresses that they experience (compared with tillage drills) life expectancy is often as short as 3 years and sometimes even less. Therefore, within 5 years (the time that the calculator identifies) such cheap machines can be expected to have very low (even zero) depreciated values and even their replacement machines may be well into their limited life-cycles.
There is no facility in the calculator for entering multiple machines with life-cycles that are less than 5 years. But Cross Slot machines are designed to last at least 10-years. So it would not be unreasonable to enter a value of  50% (of new price) for Cross Sot after 5 years and 0% for a competing machine that has a service life of 5 years or less.</t>
        </r>
      </text>
    </comment>
    <comment ref="B23" authorId="0" shapeId="0">
      <text>
        <r>
          <rPr>
            <b/>
            <sz val="9"/>
            <color indexed="81"/>
            <rFont val="Tahoma"/>
            <charset val="1"/>
          </rPr>
          <t xml:space="preserve">Annual interest (%). When money has to be borrowed to buy either of the machines being compared, the interest rate will be the rate at which you can borrow money. 
If you are able to pay cash for either machine, the interest rate should be the rate that you could obtain if you had, instead, invested that money elsewhere (i.e. the opportunity interest rate for the money). The opportunity interest rate will usually be a little lower than the borrowing interest rate.
Either way, the interest rate does not necessarily have to be the same for both machines. For example, if you had enough money to pay cash for a cheaper machine that cost half as much as a Cross Slot machine, but had to borrow the balance needed to buy a Cross Slot machine, you could enter two different interest rates. As a further example, if the “borrow” interest rate was 10% and the opportunity interest rate was 8% and you had enough cash for the cheaper machine but had to borrow additional funds for the Cross Slot machine, you would enter 8% for the “brand X” machine and 9% for the Cross Slot machine (9% is the average of 8% and 10% since you used cash for half of the purchase and borrowed for the other half).
</t>
        </r>
      </text>
    </comment>
    <comment ref="B24" authorId="0" shapeId="0">
      <text>
        <r>
          <rPr>
            <b/>
            <sz val="9"/>
            <color indexed="81"/>
            <rFont val="Tahoma"/>
            <charset val="1"/>
          </rPr>
          <t>Soil engaging components (discs, blades, tynes, etc).</t>
        </r>
      </text>
    </comment>
    <comment ref="B25" authorId="0" shapeId="0">
      <text>
        <r>
          <rPr>
            <b/>
            <sz val="9"/>
            <color indexed="81"/>
            <rFont val="Tahoma"/>
            <family val="2"/>
          </rPr>
          <t xml:space="preserve">Repairs (% price/1,000 hr use). The same logic applies here as for the initial price. More expensive machines should cost less in repairs and maintenance than cheaper machines because they are designed more robustly and with longer-lasting components such as bearings. But when it comes to soil-engaging components (a necessary part of all seed drills) this rule does not necessarily hold true. Nonetheless, expensive machines will be penalized more than cheaper machines anyway because the repair figure is entered as a percentage of the new price.
As a rule of thumb, if the competing machine (“brand X”) is entered as half of the cost of a Cross Slot machine, it is reasonable and fair to enter the percentage repairs and maintenance for the Cross Slot machine as half of the value that is entered for the cheaper competing machine. 
This will give you the same absolute repair cost for both machines.
</t>
        </r>
      </text>
    </comment>
    <comment ref="B26" authorId="0" shapeId="0">
      <text>
        <r>
          <rPr>
            <b/>
            <sz val="9"/>
            <color indexed="81"/>
            <rFont val="Tahoma"/>
            <family val="2"/>
          </rPr>
          <t xml:space="preserve">Supplemental operations ($/ha).  This factor is often overlooked but can have a profound effect on the results. Since Cross Slot machines undertake true no-tillage, the only supplemental operation that is usually necessary when seeding with a Cross Slot machine is to spray the field for weeds. But spraying is used with all no-tillage machines  and is also often also used prior to tillage too. So the cost of spraying can either be left out altogether because it is common to all machines being compared, or the same value can be entered for each machine.
The most common supplemental operation that is required for competing drills (but not Cross Slot) is fertilizing. This is necessary where the competing drill is incapable of banding normal rates of fertilizer alongside or below the seed at the time of seeding. In such cases, fertilizer is spread as a separate operation and this cost must be factored in as a supplementary operation.
Another common supplemental operation is one or more passes with a light tillage machine before seeding and/or a pass with a harrow or roller after seeding. These operations may be necessary for drills that require the ground to be loosened before seeding and/or re-manipulated after seeding in order to cover the seed. 
Some competing drills do not handle crop residues very well. So the residues must be mulched or stubble-harrowed before drilling. This is also a supplemental operation that should be entered for the competing machine. Even the cost of buying a stripper header for a combine harvester so as to leave more of the residues as standing stubble (which makes it easier for shank-type openers to pass through without blockage) could be added as a supplemental cost to the competing machine because Cross Slot machines do not require stripper heading in order to handle residues.
The cost of any of these additional passes over the field (in $/ha) should be entered for the competing drill and zero should be entered for the Cross Slot machine.
</t>
        </r>
      </text>
    </comment>
    <comment ref="B27" authorId="0" shapeId="0">
      <text>
        <r>
          <rPr>
            <b/>
            <sz val="9"/>
            <color indexed="81"/>
            <rFont val="Tahoma"/>
            <family val="2"/>
          </rPr>
          <t xml:space="preserve">Labour and fuel ($/hour).  Notice that the information required here is $ per hour; not $ per hectare, which most other cells seek.
Tractors pulling Cross Slot drills will typically use between 20 and 40 litres of fuel per hour, depending on the size of the drill. You need to multiply this fuel-use figure by the current price of fuel ($/litre) in order to get a $/hr fuel-use figure. 
Then add this figure to the known cost of labour ($/hr) so as to create a figure to enter for each drill. Although labour costs per hour will be the same for both drills, the fuel costs per hour could be different for each drill.
</t>
        </r>
      </text>
    </comment>
    <comment ref="C39" authorId="0" shapeId="0">
      <text>
        <r>
          <rPr>
            <b/>
            <sz val="9"/>
            <color indexed="81"/>
            <rFont val="Tahoma"/>
            <family val="2"/>
          </rPr>
          <t>Cost difference ($/ha). This is the true difference in cost between owning and operating a Cross Slot drill and the competing (brand X) that you have nominated.</t>
        </r>
      </text>
    </comment>
    <comment ref="C40" authorId="0" shapeId="0">
      <text>
        <r>
          <rPr>
            <b/>
            <sz val="9"/>
            <color indexed="81"/>
            <rFont val="Tahoma"/>
            <family val="2"/>
          </rPr>
          <t xml:space="preserve">Yield advantage required from Cross Slot (tonne/ha). If this figure is positive it represents the amount of additional yield (in tonnes/ha) that you would need to get from the Cross Slot drill in order to make it economic compared with the other drill (“brand X”).
If the figure is negative it tells you that the Cross Slot drill is already economic to own and operate (even without a yield increase) compared with the “brand X” drill. It is, in fact. the “brand X” drill that would need to increase yield in order to be cheaper than the Cross Slot machine.
</t>
        </r>
      </text>
    </comment>
    <comment ref="C41" authorId="0" shapeId="0">
      <text>
        <r>
          <rPr>
            <b/>
            <sz val="9"/>
            <color indexed="81"/>
            <rFont val="Tahoma"/>
            <family val="2"/>
          </rPr>
          <t>Yield advantage required from Cross Slot (% average yield). This is the same information as above, expressed as a percentage of the average yield.</t>
        </r>
      </text>
    </comment>
  </commentList>
</comments>
</file>

<file path=xl/sharedStrings.xml><?xml version="1.0" encoding="utf-8"?>
<sst xmlns="http://schemas.openxmlformats.org/spreadsheetml/2006/main" count="231" uniqueCount="148">
  <si>
    <t>CROP</t>
  </si>
  <si>
    <r>
      <t xml:space="preserve">$, </t>
    </r>
    <r>
      <rPr>
        <b/>
        <sz val="10"/>
        <rFont val="Arial"/>
        <family val="2"/>
      </rPr>
      <t>€</t>
    </r>
    <r>
      <rPr>
        <b/>
        <sz val="10"/>
        <rFont val="Arial"/>
        <family val="2"/>
      </rPr>
      <t xml:space="preserve"> or </t>
    </r>
    <r>
      <rPr>
        <b/>
        <sz val="10"/>
        <rFont val="Arial"/>
        <family val="2"/>
      </rPr>
      <t>₤</t>
    </r>
  </si>
  <si>
    <t>YIELD</t>
  </si>
  <si>
    <t xml:space="preserve">TYPICAL </t>
  </si>
  <si>
    <t>$, € or ₤/ha</t>
  </si>
  <si>
    <t>$</t>
  </si>
  <si>
    <r>
      <t>CROSS SLOT</t>
    </r>
    <r>
      <rPr>
        <b/>
        <sz val="10"/>
        <rFont val="Arial"/>
        <family val="2"/>
      </rPr>
      <t>®</t>
    </r>
    <r>
      <rPr>
        <b/>
        <sz val="10"/>
        <rFont val="Arial"/>
        <family val="2"/>
      </rPr>
      <t xml:space="preserve"> </t>
    </r>
    <r>
      <rPr>
        <sz val="10"/>
        <rFont val="Arial"/>
        <family val="2"/>
      </rPr>
      <t xml:space="preserve"> </t>
    </r>
  </si>
  <si>
    <t>e.g. Corn, USA</t>
  </si>
  <si>
    <t>or $/acre</t>
  </si>
  <si>
    <t>or $/ton</t>
  </si>
  <si>
    <t>or $/lb</t>
  </si>
  <si>
    <t>or tons/acre</t>
  </si>
  <si>
    <t>or lbs/acre</t>
  </si>
  <si>
    <t>tonnes/ha</t>
  </si>
  <si>
    <t>DRILLING OR</t>
  </si>
  <si>
    <t>PLANTING COST</t>
  </si>
  <si>
    <t>SAVING IN COST</t>
  </si>
  <si>
    <t>DRILL OR</t>
  </si>
  <si>
    <t xml:space="preserve">PLANTER </t>
  </si>
  <si>
    <t>EXAMPLE:</t>
  </si>
  <si>
    <t>or $/bu</t>
  </si>
  <si>
    <t>or bu/acre</t>
  </si>
  <si>
    <t xml:space="preserve">                            type in the new data. If you make a mistake simply type new data over top of the incorrect data. </t>
  </si>
  <si>
    <t xml:space="preserve">HOW TO INSERT NEW DATA: Insert new data in the orange cells below (columns C, D, E and F) as required. Simply click on the cell and </t>
  </si>
  <si>
    <t>$/bu</t>
  </si>
  <si>
    <t>bu/acre</t>
  </si>
  <si>
    <t>$/acre</t>
  </si>
  <si>
    <t>Cost saving, $/acre</t>
  </si>
  <si>
    <t>NEW DATA   ►</t>
  </si>
  <si>
    <t>% yield depression that will negate cost saving</t>
  </si>
  <si>
    <t>HOW TO USE     This spread sheet allows you to calculate when it is economic to operate a Cross Slot drill or planter and when it is not.</t>
  </si>
  <si>
    <t>THIS SPREAD    Most people think only about costs when sowing seeds.</t>
  </si>
  <si>
    <t xml:space="preserve">                          No-tillage drills and planters can have a profound effect on the final yield of crops and pastures, which dictates returns.</t>
  </si>
  <si>
    <t xml:space="preserve">                          Comparing both the machine costs and the effects each machine might have on yield, produces a true cost-benefit.</t>
  </si>
  <si>
    <t>SHEET:       ►    With no-tillage, they should in fact be thinking about returns as well as costs.</t>
  </si>
  <si>
    <r>
      <t xml:space="preserve">                                      </t>
    </r>
    <r>
      <rPr>
        <b/>
        <sz val="18"/>
        <rFont val="Arial"/>
        <family val="2"/>
      </rPr>
      <t>DRILLING COSTS VERSUS CROP YIELD</t>
    </r>
  </si>
  <si>
    <t>A</t>
  </si>
  <si>
    <t>B</t>
  </si>
  <si>
    <t>D</t>
  </si>
  <si>
    <t>E</t>
  </si>
  <si>
    <t>F</t>
  </si>
  <si>
    <t>G</t>
  </si>
  <si>
    <t>H</t>
  </si>
  <si>
    <t>C</t>
  </si>
  <si>
    <t xml:space="preserve">Cost saving for </t>
  </si>
  <si>
    <t>other machine: $/ac</t>
  </si>
  <si>
    <t xml:space="preserve">                       The 0 and #DIV/0! values in these columns will automatically disappear and be replaced with real values.</t>
  </si>
  <si>
    <t xml:space="preserve">                       Click anywhere and new answers will appear in the purple &amp; red cells (columns G and H).</t>
  </si>
  <si>
    <t xml:space="preserve">% YIELD GAIN WITH </t>
  </si>
  <si>
    <t xml:space="preserve">CROSS SLOT THAT  </t>
  </si>
  <si>
    <t xml:space="preserve">WILL MAKE IT </t>
  </si>
  <si>
    <t xml:space="preserve">ECONOMICAL </t>
  </si>
  <si>
    <t>(i.e. CREATE A</t>
  </si>
  <si>
    <t>COST-BENEFIT)</t>
  </si>
  <si>
    <t>▼</t>
  </si>
  <si>
    <t>% yield gain that will</t>
  </si>
  <si>
    <t xml:space="preserve">                          Follow the instructions below to find out how small a yeild gain is required to make Cross Slot no-tillage economical.</t>
  </si>
  <si>
    <t>negate any cost saving</t>
  </si>
  <si>
    <r>
      <t xml:space="preserve">$, </t>
    </r>
    <r>
      <rPr>
        <b/>
        <sz val="10"/>
        <rFont val="Arial"/>
        <family val="2"/>
      </rPr>
      <t>€ or ₤/ha</t>
    </r>
  </si>
  <si>
    <t xml:space="preserve"> $, € or ₤/ha</t>
  </si>
  <si>
    <r>
      <t xml:space="preserve">$, </t>
    </r>
    <r>
      <rPr>
        <b/>
        <sz val="10"/>
        <rFont val="Arial"/>
        <family val="2"/>
      </rPr>
      <t>€</t>
    </r>
    <r>
      <rPr>
        <b/>
        <sz val="10"/>
        <rFont val="Arial"/>
        <family val="2"/>
      </rPr>
      <t xml:space="preserve"> or </t>
    </r>
    <r>
      <rPr>
        <b/>
        <sz val="10"/>
        <rFont val="Arial"/>
        <family val="2"/>
      </rPr>
      <t>₤</t>
    </r>
    <r>
      <rPr>
        <b/>
        <sz val="10"/>
        <rFont val="Arial"/>
        <family val="2"/>
      </rPr>
      <t>/tonne</t>
    </r>
  </si>
  <si>
    <t xml:space="preserve">"OTHER" DRILLING </t>
  </si>
  <si>
    <t>OR PLANTING</t>
  </si>
  <si>
    <t>COST</t>
  </si>
  <si>
    <t>USING "OTHER"</t>
  </si>
  <si>
    <t>NOTE:   Independent tests in the USA, Australia and New Zealand have recorded 13 - 50% crop yield gains for Cross Slot no-tillage.</t>
  </si>
  <si>
    <t>CURRENCY</t>
  </si>
  <si>
    <t xml:space="preserve">CROP </t>
  </si>
  <si>
    <t>RETURN</t>
  </si>
  <si>
    <t>Machine</t>
  </si>
  <si>
    <t>Farm Application</t>
  </si>
  <si>
    <t>Comparision</t>
  </si>
  <si>
    <t>Brand X</t>
  </si>
  <si>
    <t>Machine Comparison</t>
  </si>
  <si>
    <t>Difference</t>
  </si>
  <si>
    <t>YELLOW CELLS:  Output values for individual machines and comparisons.</t>
  </si>
  <si>
    <t>mph</t>
  </si>
  <si>
    <t>% new cost</t>
  </si>
  <si>
    <t>Interest</t>
  </si>
  <si>
    <t>%</t>
  </si>
  <si>
    <t>Av. 5-yr depreciation</t>
  </si>
  <si>
    <t>Total cost</t>
  </si>
  <si>
    <t>Annual usage</t>
  </si>
  <si>
    <t>feet</t>
  </si>
  <si>
    <t>Drill / planter width</t>
  </si>
  <si>
    <t>Cross Slot</t>
  </si>
  <si>
    <t>Purchase &amp; Operational Costs</t>
  </si>
  <si>
    <t>Supplemental Operations</t>
  </si>
  <si>
    <t>Labour and Fuel</t>
  </si>
  <si>
    <t>Faster operating speeds reduce the need for wide machines.</t>
  </si>
  <si>
    <t>*</t>
  </si>
  <si>
    <t>10,000 hour design life minimizes annual depreciation and maximizes residual value (Table 1b)*.</t>
  </si>
  <si>
    <t>10,000 hour design life minimizes annual repairs-(Table 3)*.</t>
  </si>
  <si>
    <t>Ownership &amp; Operational Costs</t>
  </si>
  <si>
    <t>hours / yr</t>
  </si>
  <si>
    <r>
      <t xml:space="preserve">Reference: </t>
    </r>
    <r>
      <rPr>
        <sz val="8"/>
        <rFont val="Arial"/>
        <family val="2"/>
      </rPr>
      <t xml:space="preserve"> "Estimating Farm Machinery Costs" by Bill Edwards, Iowa State Univ., 2002</t>
    </r>
  </si>
  <si>
    <t>Footnote</t>
  </si>
  <si>
    <t xml:space="preserve">Yields are often several percentages better due to precision depth control, better stands, </t>
  </si>
  <si>
    <t>fertilizer banding, and low moisture loss from residue retention over the slot.</t>
  </si>
  <si>
    <t>km/hr</t>
  </si>
  <si>
    <t>meters (m)</t>
  </si>
  <si>
    <t>Higher speeds are possible with minimal soil disturbance.</t>
  </si>
  <si>
    <t>Sophistication of function and robustness account for the relatively high initial cost.</t>
  </si>
  <si>
    <t>Cost difference is often more than offset by higher yields and lower failure rates.</t>
  </si>
  <si>
    <t>€</t>
  </si>
  <si>
    <t>Supplemental operations such as harrowing or fertilization are not required for Cross Slot but may be for brand X.</t>
  </si>
  <si>
    <t>CROSS SLOT® VERSUS BRAND-X</t>
  </si>
  <si>
    <t>Crop value (per tonne)</t>
  </si>
  <si>
    <t>Average yield (tonnes/ha)</t>
  </si>
  <si>
    <t>£</t>
  </si>
  <si>
    <t>Annual interest rate</t>
  </si>
  <si>
    <t>Fuel</t>
  </si>
  <si>
    <t>Repairs and maintenance</t>
  </si>
  <si>
    <t>Labour</t>
  </si>
  <si>
    <t>cost / hour</t>
  </si>
  <si>
    <t>Area covered per year (hectares)</t>
  </si>
  <si>
    <t>cost/hectare</t>
  </si>
  <si>
    <t>Justification and advantages of Cross Slot inputs</t>
  </si>
  <si>
    <t>GREY CELL:  Choose the currency for your example (click on cell and choose from drop-down box).</t>
  </si>
  <si>
    <t>BLUE CELLS:  Change the input values in the blue cells (in the units shown) for your example.</t>
  </si>
  <si>
    <t>GREEN CELLS:  Note the yield difference required to make Cross Slot cost-effective.</t>
  </si>
  <si>
    <t>DRILL/PLANTER COST COMPARISON AND YIELD COST-ADVANTAGE</t>
  </si>
  <si>
    <r>
      <t>New cost of machines</t>
    </r>
    <r>
      <rPr>
        <vertAlign val="superscript"/>
        <sz val="10"/>
        <rFont val="Arial"/>
        <family val="2"/>
      </rPr>
      <t>1</t>
    </r>
  </si>
  <si>
    <r>
      <t>Seeding speed</t>
    </r>
    <r>
      <rPr>
        <vertAlign val="superscript"/>
        <sz val="10"/>
        <rFont val="Arial"/>
        <family val="2"/>
      </rPr>
      <t>2,3</t>
    </r>
  </si>
  <si>
    <r>
      <t>5-yr depreciated value</t>
    </r>
    <r>
      <rPr>
        <vertAlign val="superscript"/>
        <sz val="10"/>
        <rFont val="Arial"/>
        <family val="2"/>
      </rPr>
      <t xml:space="preserve">4 </t>
    </r>
  </si>
  <si>
    <r>
      <t>Drill consumables</t>
    </r>
    <r>
      <rPr>
        <vertAlign val="superscript"/>
        <sz val="10"/>
        <rFont val="Arial"/>
        <family val="2"/>
      </rPr>
      <t>5</t>
    </r>
  </si>
  <si>
    <r>
      <t>Other repairs</t>
    </r>
    <r>
      <rPr>
        <vertAlign val="superscript"/>
        <sz val="10"/>
        <rFont val="Arial"/>
        <family val="2"/>
      </rPr>
      <t>6</t>
    </r>
  </si>
  <si>
    <r>
      <t>Supplemental operations</t>
    </r>
    <r>
      <rPr>
        <vertAlign val="superscript"/>
        <sz val="10"/>
        <rFont val="Arial"/>
        <family val="2"/>
      </rPr>
      <t>7</t>
    </r>
  </si>
  <si>
    <t>METRIC UNITS</t>
  </si>
  <si>
    <t>IMPERIAL (US) UNITS</t>
  </si>
  <si>
    <t>Area covered per year (acres)</t>
  </si>
  <si>
    <t>Crop value (per bushel)</t>
  </si>
  <si>
    <t>Average yield (bu/ac)</t>
  </si>
  <si>
    <t>cost/acre</t>
  </si>
  <si>
    <t>$/ac</t>
  </si>
  <si>
    <t>Yield advantage required from Cross Slot</t>
  </si>
  <si>
    <t>bu/ ac</t>
  </si>
  <si>
    <r>
      <t>Cost Difference</t>
    </r>
    <r>
      <rPr>
        <vertAlign val="superscript"/>
        <sz val="10"/>
        <rFont val="Arial"/>
        <family val="2"/>
      </rPr>
      <t>9</t>
    </r>
  </si>
  <si>
    <r>
      <t>Conversions:</t>
    </r>
    <r>
      <rPr>
        <sz val="8"/>
        <rFont val="Arial"/>
        <family val="2"/>
      </rPr>
      <t xml:space="preserve"> 1 bu/ac = 0.067 tonnes/ha (wheat); 1 ac. = 0.405 ha; 1 ha = 10,000 m</t>
    </r>
    <r>
      <rPr>
        <vertAlign val="superscript"/>
        <sz val="8"/>
        <rFont val="Arial"/>
        <family val="2"/>
      </rPr>
      <t>2</t>
    </r>
  </si>
  <si>
    <t>1 bu = 0.027 tonnes (wheat); 1 mph = 1.609 Kmph; 1 ft = 0.305 meter</t>
  </si>
  <si>
    <t>1 bu = 0.027 tonnes (wheat); 1 mph = 1.609 kmph; 1 ft = 0.305 meter</t>
  </si>
  <si>
    <r>
      <t>Cost Difference</t>
    </r>
    <r>
      <rPr>
        <b/>
        <vertAlign val="superscript"/>
        <sz val="10"/>
        <rFont val="Arial"/>
        <family val="2"/>
      </rPr>
      <t>8</t>
    </r>
  </si>
  <si>
    <r>
      <t>Yield advantage required from Cross Slot</t>
    </r>
    <r>
      <rPr>
        <vertAlign val="superscript"/>
        <sz val="10"/>
        <rFont val="Arial"/>
        <family val="2"/>
      </rPr>
      <t>9</t>
    </r>
  </si>
  <si>
    <t>Soil engaging components (discs, blades, tynes, etc).</t>
  </si>
  <si>
    <t>FOR METRIC UNITS SEE SHEET 2</t>
  </si>
  <si>
    <t>FOR IMPERIAL (US) UNITS SEE SHEET 1</t>
  </si>
  <si>
    <t>Hold cursor over cell to read additional information.</t>
  </si>
  <si>
    <t>WHITE CELLS WITH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</si>
</sst>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Arial"/>
      <family val="2"/>
    </font>
    <font>
      <b/>
      <sz val="10"/>
      <name val="Arial"/>
      <family val="2"/>
    </font>
    <font>
      <sz val="8"/>
      <name val="Arial"/>
      <family val="2"/>
    </font>
    <font>
      <b/>
      <sz val="10"/>
      <name val="Arial"/>
      <family val="2"/>
    </font>
    <font>
      <b/>
      <sz val="14"/>
      <name val="Arial"/>
      <family val="2"/>
    </font>
    <font>
      <b/>
      <sz val="10"/>
      <color indexed="10"/>
      <name val="Arial"/>
      <family val="2"/>
    </font>
    <font>
      <sz val="10"/>
      <color indexed="10"/>
      <name val="Arial"/>
      <family val="2"/>
    </font>
    <font>
      <sz val="10"/>
      <name val="Arial"/>
      <family val="2"/>
    </font>
    <font>
      <sz val="9"/>
      <name val="Arial"/>
      <family val="2"/>
    </font>
    <font>
      <b/>
      <sz val="18"/>
      <name val="Arial"/>
      <family val="2"/>
    </font>
    <font>
      <b/>
      <sz val="8"/>
      <name val="Arial"/>
      <family val="2"/>
    </font>
    <font>
      <b/>
      <sz val="8"/>
      <name val="Arial"/>
      <family val="2"/>
    </font>
    <font>
      <sz val="8"/>
      <name val="Arial"/>
      <family val="2"/>
    </font>
    <font>
      <vertAlign val="superscript"/>
      <sz val="8"/>
      <name val="Arial"/>
      <family val="2"/>
    </font>
    <font>
      <sz val="8"/>
      <name val="Calibri"/>
      <family val="2"/>
    </font>
    <font>
      <vertAlign val="superscript"/>
      <sz val="10"/>
      <name val="Arial"/>
      <family val="2"/>
    </font>
    <font>
      <b/>
      <vertAlign val="superscript"/>
      <sz val="10"/>
      <name val="Arial"/>
      <family val="2"/>
    </font>
    <font>
      <sz val="12"/>
      <name val="Arial"/>
      <family val="2"/>
    </font>
    <font>
      <sz val="9"/>
      <color indexed="81"/>
      <name val="Tahoma"/>
      <family val="2"/>
    </font>
    <font>
      <b/>
      <sz val="9"/>
      <color indexed="81"/>
      <name val="Tahoma"/>
      <family val="2"/>
    </font>
    <font>
      <b/>
      <sz val="9"/>
      <color indexed="81"/>
      <name val="Tahoma"/>
      <charset val="1"/>
    </font>
    <font>
      <sz val="10"/>
      <color theme="0" tint="-0.34998626667073579"/>
      <name val="Calibri"/>
      <family val="2"/>
    </font>
    <font>
      <sz val="10"/>
      <color theme="0" tint="-0.34998626667073579"/>
      <name val="Arial"/>
      <family val="2"/>
    </font>
    <font>
      <b/>
      <u/>
      <sz val="10"/>
      <color rgb="FFFF4747"/>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49"/>
        <bgColor indexed="64"/>
      </patternFill>
    </fill>
    <fill>
      <patternFill patternType="solid">
        <fgColor rgb="FF29C7FF"/>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39997558519241921"/>
        <bgColor indexed="64"/>
      </patternFill>
    </fill>
    <fill>
      <patternFill patternType="solid">
        <fgColor theme="0" tint="-0.14999847407452621"/>
        <bgColor indexed="64"/>
      </patternFill>
    </fill>
  </fills>
  <borders count="36">
    <border>
      <left/>
      <right/>
      <top/>
      <bottom/>
      <diagonal/>
    </border>
    <border>
      <left/>
      <right/>
      <top/>
      <bottom style="double">
        <color indexed="64"/>
      </bottom>
      <diagonal/>
    </border>
    <border>
      <left/>
      <right style="thick">
        <color indexed="64"/>
      </right>
      <top/>
      <bottom/>
      <diagonal/>
    </border>
    <border>
      <left style="thick">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style="thin">
        <color indexed="64"/>
      </top>
      <bottom style="thin">
        <color indexed="64"/>
      </bottom>
      <diagonal/>
    </border>
    <border>
      <left/>
      <right style="thick">
        <color indexed="64"/>
      </right>
      <top/>
      <bottom style="double">
        <color indexed="64"/>
      </bottom>
      <diagonal/>
    </border>
    <border>
      <left style="thick">
        <color indexed="64"/>
      </left>
      <right style="medium">
        <color indexed="64"/>
      </right>
      <top/>
      <bottom style="double">
        <color indexed="64"/>
      </bottom>
      <diagonal/>
    </border>
    <border>
      <left style="thick">
        <color indexed="64"/>
      </left>
      <right/>
      <top style="double">
        <color indexed="64"/>
      </top>
      <bottom/>
      <diagonal/>
    </border>
    <border>
      <left/>
      <right style="thick">
        <color indexed="64"/>
      </right>
      <top style="double">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double">
        <color indexed="64"/>
      </left>
      <right/>
      <top/>
      <bottom style="double">
        <color indexed="64"/>
      </bottom>
      <diagonal/>
    </border>
    <border>
      <left style="thick">
        <color indexed="64"/>
      </left>
      <right style="double">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double">
        <color indexed="64"/>
      </right>
      <top/>
      <bottom/>
      <diagonal/>
    </border>
    <border>
      <left style="thick">
        <color indexed="64"/>
      </left>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21">
    <xf numFmtId="0" fontId="0" fillId="0" borderId="0" xfId="0"/>
    <xf numFmtId="0" fontId="2" fillId="0" borderId="0" xfId="0" applyFont="1"/>
    <xf numFmtId="4" fontId="0" fillId="0" borderId="0" xfId="0" applyNumberFormat="1"/>
    <xf numFmtId="0" fontId="0" fillId="0" borderId="0" xfId="0" applyAlignment="1">
      <alignment horizontal="right"/>
    </xf>
    <xf numFmtId="0" fontId="5" fillId="0" borderId="0" xfId="0" applyFont="1"/>
    <xf numFmtId="4" fontId="6" fillId="0" borderId="0" xfId="0" applyNumberFormat="1" applyFont="1"/>
    <xf numFmtId="4" fontId="7" fillId="0" borderId="0" xfId="0" applyNumberFormat="1" applyFont="1"/>
    <xf numFmtId="0" fontId="2" fillId="0" borderId="0" xfId="0" applyFont="1" applyBorder="1"/>
    <xf numFmtId="0" fontId="2" fillId="2" borderId="0" xfId="0" applyFont="1" applyFill="1" applyBorder="1"/>
    <xf numFmtId="0" fontId="0" fillId="2" borderId="0" xfId="0" applyFill="1" applyBorder="1"/>
    <xf numFmtId="0" fontId="8" fillId="2" borderId="0" xfId="0" applyFont="1" applyFill="1" applyBorder="1"/>
    <xf numFmtId="0" fontId="8" fillId="2" borderId="0" xfId="0" applyFont="1" applyFill="1" applyBorder="1" applyAlignment="1">
      <alignment horizontal="right"/>
    </xf>
    <xf numFmtId="0" fontId="0" fillId="3" borderId="0" xfId="0" applyFill="1"/>
    <xf numFmtId="0" fontId="2" fillId="3" borderId="0" xfId="0" applyFont="1" applyFill="1"/>
    <xf numFmtId="0" fontId="2" fillId="3" borderId="0" xfId="0" applyFont="1" applyFill="1" applyAlignment="1">
      <alignment horizontal="right"/>
    </xf>
    <xf numFmtId="0" fontId="2" fillId="3" borderId="0" xfId="0" applyFont="1" applyFill="1" applyBorder="1" applyAlignment="1">
      <alignment horizontal="right"/>
    </xf>
    <xf numFmtId="0" fontId="0" fillId="3" borderId="0" xfId="0" applyFill="1" applyBorder="1"/>
    <xf numFmtId="0" fontId="2" fillId="3" borderId="0" xfId="0" applyFont="1" applyFill="1" applyAlignment="1">
      <alignment horizontal="center" vertical="center"/>
    </xf>
    <xf numFmtId="0" fontId="2" fillId="3" borderId="0" xfId="0" applyFont="1" applyFill="1" applyAlignment="1">
      <alignment horizontal="center"/>
    </xf>
    <xf numFmtId="0" fontId="2" fillId="0" borderId="0" xfId="0" applyFon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38" fontId="0" fillId="0" borderId="0" xfId="0" applyNumberFormat="1" applyAlignment="1">
      <alignment horizontal="right"/>
    </xf>
    <xf numFmtId="0" fontId="0" fillId="0" borderId="1" xfId="0" applyBorder="1"/>
    <xf numFmtId="0" fontId="0" fillId="2" borderId="1" xfId="0" applyFill="1" applyBorder="1" applyAlignment="1">
      <alignment horizontal="right"/>
    </xf>
    <xf numFmtId="0" fontId="0" fillId="2" borderId="2" xfId="0" applyFill="1" applyBorder="1"/>
    <xf numFmtId="0" fontId="9" fillId="0" borderId="2" xfId="0" applyFont="1" applyFill="1" applyBorder="1" applyAlignment="1">
      <alignment horizontal="right" vertical="center"/>
    </xf>
    <xf numFmtId="38" fontId="0" fillId="0" borderId="3" xfId="0" applyNumberFormat="1" applyBorder="1" applyAlignment="1">
      <alignment horizontal="right"/>
    </xf>
    <xf numFmtId="0" fontId="2" fillId="0" borderId="4" xfId="0" applyFont="1" applyBorder="1"/>
    <xf numFmtId="0" fontId="4" fillId="0" borderId="5" xfId="0" applyFont="1" applyBorder="1" applyAlignment="1">
      <alignment horizontal="right"/>
    </xf>
    <xf numFmtId="0" fontId="0" fillId="0" borderId="6" xfId="0" applyBorder="1"/>
    <xf numFmtId="0" fontId="0" fillId="0" borderId="0" xfId="0" applyBorder="1"/>
    <xf numFmtId="0" fontId="2" fillId="3" borderId="7" xfId="0" applyFont="1" applyFill="1" applyBorder="1" applyAlignment="1">
      <alignment horizontal="center"/>
    </xf>
    <xf numFmtId="38" fontId="0" fillId="0" borderId="3" xfId="0" applyNumberFormat="1" applyBorder="1" applyAlignment="1">
      <alignment horizontal="center"/>
    </xf>
    <xf numFmtId="164" fontId="2" fillId="2" borderId="8" xfId="0" applyNumberFormat="1" applyFont="1" applyFill="1" applyBorder="1" applyAlignment="1">
      <alignment horizontal="center"/>
    </xf>
    <xf numFmtId="0" fontId="0" fillId="2" borderId="9" xfId="0" applyFill="1" applyBorder="1" applyAlignment="1">
      <alignment horizontal="center"/>
    </xf>
    <xf numFmtId="0" fontId="2" fillId="4" borderId="10" xfId="0" applyFont="1" applyFill="1" applyBorder="1" applyAlignment="1">
      <alignment horizontal="center"/>
    </xf>
    <xf numFmtId="164" fontId="2" fillId="5" borderId="11" xfId="0" applyNumberFormat="1" applyFont="1" applyFill="1" applyBorder="1" applyAlignment="1">
      <alignment horizontal="center"/>
    </xf>
    <xf numFmtId="0" fontId="2" fillId="4" borderId="12" xfId="0" applyFont="1" applyFill="1" applyBorder="1" applyAlignment="1">
      <alignment horizontal="center"/>
    </xf>
    <xf numFmtId="164" fontId="2" fillId="5" borderId="2" xfId="0" applyNumberFormat="1" applyFont="1" applyFill="1" applyBorder="1" applyAlignment="1">
      <alignment horizontal="center"/>
    </xf>
    <xf numFmtId="0" fontId="9" fillId="0" borderId="2" xfId="0" applyFont="1" applyFill="1" applyBorder="1" applyAlignment="1">
      <alignment horizontal="center"/>
    </xf>
    <xf numFmtId="0" fontId="2" fillId="5" borderId="13" xfId="0" applyFont="1" applyFill="1" applyBorder="1" applyAlignment="1">
      <alignment horizontal="center"/>
    </xf>
    <xf numFmtId="0" fontId="2" fillId="5" borderId="2" xfId="0" applyFont="1" applyFill="1" applyBorder="1" applyAlignment="1">
      <alignment horizontal="center"/>
    </xf>
    <xf numFmtId="0" fontId="0" fillId="5" borderId="2" xfId="0"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right"/>
    </xf>
    <xf numFmtId="38" fontId="0" fillId="2" borderId="1" xfId="0" applyNumberFormat="1" applyFill="1" applyBorder="1" applyAlignment="1">
      <alignment horizontal="center"/>
    </xf>
    <xf numFmtId="0" fontId="0" fillId="2" borderId="1" xfId="0" applyFill="1" applyBorder="1" applyAlignment="1">
      <alignment horizontal="center"/>
    </xf>
    <xf numFmtId="38" fontId="0" fillId="6" borderId="5" xfId="0" applyNumberFormat="1" applyFill="1" applyBorder="1" applyAlignment="1">
      <alignment horizontal="center"/>
    </xf>
    <xf numFmtId="0" fontId="0" fillId="6" borderId="5" xfId="0" applyFill="1" applyBorder="1" applyAlignment="1">
      <alignment horizontal="center"/>
    </xf>
    <xf numFmtId="0" fontId="0" fillId="6" borderId="0" xfId="0" applyNumberFormat="1" applyFill="1" applyBorder="1" applyAlignment="1">
      <alignment horizontal="center"/>
    </xf>
    <xf numFmtId="0" fontId="0" fillId="6" borderId="0" xfId="0" applyFill="1"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2" borderId="1" xfId="0" applyFont="1" applyFill="1" applyBorder="1" applyAlignment="1">
      <alignment horizontal="center"/>
    </xf>
    <xf numFmtId="0" fontId="2" fillId="0" borderId="16" xfId="0" applyFont="1" applyBorder="1"/>
    <xf numFmtId="0" fontId="2" fillId="7" borderId="17" xfId="0" applyFont="1" applyFill="1" applyBorder="1"/>
    <xf numFmtId="0" fontId="2" fillId="7" borderId="18" xfId="0" applyFont="1" applyFill="1" applyBorder="1"/>
    <xf numFmtId="0" fontId="2" fillId="7" borderId="19" xfId="0" applyFont="1" applyFill="1" applyBorder="1"/>
    <xf numFmtId="0" fontId="2" fillId="7" borderId="20" xfId="0" applyFont="1" applyFill="1" applyBorder="1"/>
    <xf numFmtId="0" fontId="2" fillId="7" borderId="0" xfId="0" applyFont="1" applyFill="1" applyBorder="1"/>
    <xf numFmtId="0" fontId="2" fillId="7" borderId="2" xfId="0" applyFont="1" applyFill="1" applyBorder="1"/>
    <xf numFmtId="0" fontId="2" fillId="8" borderId="21" xfId="0" applyFont="1" applyFill="1" applyBorder="1"/>
    <xf numFmtId="0" fontId="2" fillId="8" borderId="18" xfId="0" applyFont="1" applyFill="1" applyBorder="1"/>
    <xf numFmtId="0" fontId="0" fillId="8" borderId="18" xfId="0" applyFill="1" applyBorder="1"/>
    <xf numFmtId="0" fontId="2" fillId="8" borderId="0" xfId="0" applyFont="1" applyFill="1" applyBorder="1" applyAlignment="1">
      <alignment horizontal="right"/>
    </xf>
    <xf numFmtId="0" fontId="0" fillId="8" borderId="19" xfId="0" applyFill="1" applyBorder="1"/>
    <xf numFmtId="0" fontId="2" fillId="8" borderId="12" xfId="0" applyFont="1" applyFill="1" applyBorder="1"/>
    <xf numFmtId="0" fontId="2" fillId="8" borderId="0" xfId="0" applyFont="1" applyFill="1" applyBorder="1"/>
    <xf numFmtId="0" fontId="0" fillId="8" borderId="0" xfId="0" applyFill="1" applyBorder="1"/>
    <xf numFmtId="0" fontId="0" fillId="8" borderId="2" xfId="0" applyFill="1" applyBorder="1"/>
    <xf numFmtId="0" fontId="8" fillId="8" borderId="0" xfId="0" applyFont="1" applyFill="1" applyBorder="1"/>
    <xf numFmtId="0" fontId="8" fillId="8" borderId="0" xfId="0" applyFont="1" applyFill="1" applyBorder="1" applyAlignment="1">
      <alignment horizontal="right"/>
    </xf>
    <xf numFmtId="0" fontId="2" fillId="8" borderId="15" xfId="0" applyFont="1" applyFill="1" applyBorder="1"/>
    <xf numFmtId="0" fontId="2" fillId="8" borderId="22" xfId="0" applyFont="1" applyFill="1" applyBorder="1"/>
    <xf numFmtId="0" fontId="0" fillId="8" borderId="22" xfId="0" applyFill="1" applyBorder="1"/>
    <xf numFmtId="0" fontId="8" fillId="8" borderId="22" xfId="0" applyFont="1" applyFill="1" applyBorder="1"/>
    <xf numFmtId="0" fontId="8" fillId="8" borderId="22" xfId="0" applyFont="1" applyFill="1" applyBorder="1" applyAlignment="1">
      <alignment horizontal="right"/>
    </xf>
    <xf numFmtId="0" fontId="0" fillId="8" borderId="23" xfId="0" applyFill="1" applyBorder="1"/>
    <xf numFmtId="0" fontId="2" fillId="2" borderId="1" xfId="0" applyFont="1" applyFill="1" applyBorder="1" applyAlignment="1">
      <alignment horizontal="right"/>
    </xf>
    <xf numFmtId="0" fontId="2" fillId="3" borderId="24"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4" borderId="28" xfId="0" applyFont="1" applyFill="1" applyBorder="1" applyAlignment="1">
      <alignment horizontal="center"/>
    </xf>
    <xf numFmtId="0" fontId="2" fillId="4" borderId="29" xfId="0" applyFont="1" applyFill="1" applyBorder="1" applyAlignment="1">
      <alignment horizont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3" fillId="0" borderId="0" xfId="0" applyFont="1" applyFill="1" applyBorder="1"/>
    <xf numFmtId="0" fontId="3" fillId="0" borderId="32" xfId="0" applyFont="1" applyBorder="1"/>
    <xf numFmtId="0" fontId="1" fillId="0" borderId="32" xfId="0" applyFont="1" applyBorder="1"/>
    <xf numFmtId="0" fontId="3" fillId="0" borderId="0" xfId="0" applyFont="1" applyBorder="1"/>
    <xf numFmtId="0" fontId="13" fillId="0" borderId="0" xfId="0" applyFont="1" applyBorder="1"/>
    <xf numFmtId="0" fontId="11" fillId="2" borderId="32" xfId="0" applyFont="1" applyFill="1" applyBorder="1" applyAlignment="1">
      <alignment horizontal="center"/>
    </xf>
    <xf numFmtId="0" fontId="3" fillId="0" borderId="32" xfId="0" applyFont="1" applyBorder="1" applyAlignment="1">
      <alignment horizontal="center"/>
    </xf>
    <xf numFmtId="0" fontId="3" fillId="0" borderId="33" xfId="0" applyFont="1" applyBorder="1"/>
    <xf numFmtId="0" fontId="12" fillId="2" borderId="33" xfId="0" applyFont="1" applyFill="1" applyBorder="1"/>
    <xf numFmtId="0" fontId="3" fillId="0" borderId="0" xfId="0" applyFont="1" applyBorder="1" applyAlignment="1">
      <alignment horizontal="right"/>
    </xf>
    <xf numFmtId="0" fontId="15" fillId="0" borderId="0" xfId="0" applyFont="1" applyBorder="1" applyAlignment="1">
      <alignment horizontal="right"/>
    </xf>
    <xf numFmtId="0" fontId="3" fillId="0" borderId="0" xfId="0" applyFont="1" applyBorder="1" applyAlignment="1">
      <alignment horizontal="center"/>
    </xf>
    <xf numFmtId="0" fontId="15" fillId="0" borderId="0" xfId="0" applyFont="1" applyFill="1" applyBorder="1" applyAlignment="1">
      <alignment horizontal="center"/>
    </xf>
    <xf numFmtId="0" fontId="3" fillId="0" borderId="0" xfId="0" applyFont="1" applyFill="1" applyBorder="1" applyAlignment="1">
      <alignment horizontal="center"/>
    </xf>
    <xf numFmtId="0" fontId="22" fillId="0" borderId="32" xfId="0" applyFont="1" applyFill="1" applyBorder="1" applyAlignment="1">
      <alignment horizontal="center"/>
    </xf>
    <xf numFmtId="0" fontId="23" fillId="0" borderId="32" xfId="0" applyFont="1" applyFill="1" applyBorder="1" applyAlignment="1">
      <alignment horizontal="center"/>
    </xf>
    <xf numFmtId="0" fontId="1" fillId="0" borderId="32" xfId="0" applyFont="1" applyFill="1" applyBorder="1"/>
    <xf numFmtId="0" fontId="1" fillId="0" borderId="33" xfId="0" applyFont="1" applyBorder="1" applyAlignment="1">
      <alignment horizontal="right"/>
    </xf>
    <xf numFmtId="0" fontId="1" fillId="0" borderId="0" xfId="0" applyFont="1" applyBorder="1"/>
    <xf numFmtId="0" fontId="1" fillId="0" borderId="34" xfId="0" applyFont="1" applyBorder="1" applyAlignment="1">
      <alignment horizontal="right"/>
    </xf>
    <xf numFmtId="0" fontId="1" fillId="0" borderId="32" xfId="0" applyFont="1" applyFill="1" applyBorder="1" applyAlignment="1">
      <alignment horizontal="center"/>
    </xf>
    <xf numFmtId="1" fontId="1" fillId="0" borderId="32" xfId="0" applyNumberFormat="1" applyFont="1" applyFill="1" applyBorder="1" applyAlignment="1">
      <alignment horizontal="right"/>
    </xf>
    <xf numFmtId="4" fontId="1" fillId="0" borderId="32" xfId="0" applyNumberFormat="1" applyFont="1" applyBorder="1" applyAlignment="1">
      <alignment horizontal="right"/>
    </xf>
    <xf numFmtId="0" fontId="2" fillId="2" borderId="32" xfId="0" applyFont="1" applyFill="1" applyBorder="1" applyAlignment="1">
      <alignment horizontal="center"/>
    </xf>
    <xf numFmtId="0" fontId="1" fillId="0" borderId="0" xfId="0" applyFont="1" applyBorder="1" applyAlignment="1">
      <alignment horizontal="right"/>
    </xf>
    <xf numFmtId="0" fontId="18" fillId="0" borderId="32" xfId="0" applyFont="1" applyBorder="1" applyAlignment="1">
      <alignment horizontal="center"/>
    </xf>
    <xf numFmtId="4" fontId="1" fillId="9" borderId="32" xfId="0" applyNumberFormat="1" applyFont="1" applyFill="1" applyBorder="1" applyProtection="1">
      <protection locked="0"/>
    </xf>
    <xf numFmtId="3" fontId="1" fillId="9" borderId="32" xfId="0" applyNumberFormat="1" applyFont="1" applyFill="1" applyBorder="1" applyProtection="1">
      <protection locked="0"/>
    </xf>
    <xf numFmtId="0" fontId="1" fillId="9" borderId="32" xfId="0" applyFont="1" applyFill="1" applyBorder="1" applyProtection="1">
      <protection locked="0"/>
    </xf>
    <xf numFmtId="4" fontId="1" fillId="10" borderId="32" xfId="0" applyNumberFormat="1" applyFont="1" applyFill="1" applyBorder="1"/>
    <xf numFmtId="0" fontId="1" fillId="10" borderId="32" xfId="0" applyFont="1" applyFill="1" applyBorder="1" applyAlignment="1">
      <alignment horizontal="right"/>
    </xf>
    <xf numFmtId="2" fontId="1" fillId="10" borderId="32" xfId="0" applyNumberFormat="1" applyFont="1" applyFill="1" applyBorder="1"/>
    <xf numFmtId="0" fontId="1" fillId="10" borderId="34" xfId="0" applyFont="1" applyFill="1" applyBorder="1" applyAlignment="1">
      <alignment horizontal="right"/>
    </xf>
    <xf numFmtId="0" fontId="2" fillId="10" borderId="32" xfId="0" applyFont="1" applyFill="1" applyBorder="1" applyAlignment="1">
      <alignment horizontal="right"/>
    </xf>
    <xf numFmtId="2" fontId="2" fillId="10" borderId="32" xfId="0" applyNumberFormat="1" applyFont="1" applyFill="1" applyBorder="1"/>
    <xf numFmtId="3" fontId="1" fillId="11" borderId="32" xfId="0" applyNumberFormat="1" applyFont="1" applyFill="1" applyBorder="1"/>
    <xf numFmtId="4" fontId="1" fillId="11" borderId="32" xfId="0" applyNumberFormat="1" applyFont="1" applyFill="1" applyBorder="1"/>
    <xf numFmtId="1" fontId="1" fillId="11" borderId="32" xfId="0" applyNumberFormat="1" applyFont="1" applyFill="1" applyBorder="1"/>
    <xf numFmtId="2" fontId="1" fillId="11" borderId="32" xfId="0" applyNumberFormat="1" applyFont="1" applyFill="1" applyBorder="1"/>
    <xf numFmtId="4" fontId="1" fillId="11" borderId="32" xfId="0" applyNumberFormat="1" applyFont="1" applyFill="1" applyBorder="1" applyAlignment="1">
      <alignment horizontal="right"/>
    </xf>
    <xf numFmtId="0" fontId="2" fillId="12" borderId="32" xfId="0" applyFont="1" applyFill="1" applyBorder="1" applyAlignment="1">
      <alignment horizontal="center"/>
    </xf>
    <xf numFmtId="0" fontId="2" fillId="12" borderId="32" xfId="0" applyFont="1" applyFill="1" applyBorder="1"/>
    <xf numFmtId="0" fontId="1" fillId="12" borderId="32" xfId="0" applyFont="1" applyFill="1" applyBorder="1"/>
    <xf numFmtId="0" fontId="1" fillId="13" borderId="13" xfId="0" applyFont="1" applyFill="1" applyBorder="1" applyAlignment="1" applyProtection="1">
      <alignment horizontal="right"/>
      <protection locked="0"/>
    </xf>
    <xf numFmtId="0" fontId="1" fillId="10" borderId="34" xfId="0" applyFont="1" applyFill="1" applyBorder="1" applyAlignment="1">
      <alignment horizontal="right"/>
    </xf>
    <xf numFmtId="0" fontId="1" fillId="0" borderId="34" xfId="0" applyFont="1" applyFill="1" applyBorder="1" applyAlignment="1">
      <alignment horizontal="right"/>
    </xf>
    <xf numFmtId="0" fontId="1" fillId="0" borderId="35" xfId="0" applyFont="1" applyFill="1" applyBorder="1" applyAlignment="1">
      <alignment horizontal="right"/>
    </xf>
    <xf numFmtId="0" fontId="1" fillId="0" borderId="33" xfId="0" applyFont="1" applyBorder="1"/>
    <xf numFmtId="0" fontId="1" fillId="0" borderId="13" xfId="0" applyFont="1" applyBorder="1"/>
    <xf numFmtId="0" fontId="3" fillId="2" borderId="33" xfId="0" applyFont="1" applyFill="1" applyBorder="1"/>
    <xf numFmtId="0" fontId="3" fillId="2" borderId="7" xfId="0" applyFont="1" applyFill="1" applyBorder="1"/>
    <xf numFmtId="0" fontId="3" fillId="2" borderId="13" xfId="0" applyFont="1" applyFill="1" applyBorder="1"/>
    <xf numFmtId="0" fontId="24" fillId="0" borderId="0" xfId="0" applyFont="1" applyBorder="1"/>
    <xf numFmtId="0" fontId="11" fillId="2" borderId="33" xfId="0" applyFont="1" applyFill="1" applyBorder="1"/>
    <xf numFmtId="0" fontId="11" fillId="2" borderId="7" xfId="0" applyFont="1" applyFill="1" applyBorder="1"/>
    <xf numFmtId="0" fontId="11" fillId="2" borderId="13" xfId="0" applyFont="1" applyFill="1" applyBorder="1"/>
    <xf numFmtId="0" fontId="11" fillId="0" borderId="33" xfId="0" applyFont="1" applyBorder="1"/>
    <xf numFmtId="0" fontId="11" fillId="0" borderId="7" xfId="0" applyFont="1" applyBorder="1"/>
    <xf numFmtId="0" fontId="11" fillId="0" borderId="13" xfId="0" applyFont="1" applyBorder="1"/>
    <xf numFmtId="0" fontId="1" fillId="11" borderId="33" xfId="0" applyFont="1" applyFill="1" applyBorder="1"/>
    <xf numFmtId="0" fontId="1" fillId="11" borderId="13" xfId="0" applyFont="1" applyFill="1" applyBorder="1"/>
    <xf numFmtId="0" fontId="1" fillId="11" borderId="34" xfId="0" applyFont="1" applyFill="1" applyBorder="1" applyAlignment="1">
      <alignment horizontal="right"/>
    </xf>
    <xf numFmtId="0" fontId="1" fillId="11" borderId="35" xfId="0" applyFont="1" applyFill="1" applyBorder="1" applyAlignment="1">
      <alignment horizontal="right"/>
    </xf>
    <xf numFmtId="0" fontId="2" fillId="11" borderId="32" xfId="0" applyFont="1" applyFill="1" applyBorder="1" applyAlignment="1" applyProtection="1">
      <alignment horizontal="center"/>
    </xf>
    <xf numFmtId="0" fontId="3" fillId="0" borderId="33" xfId="0" applyFont="1" applyBorder="1" applyAlignment="1" applyProtection="1">
      <alignment horizontal="center"/>
    </xf>
    <xf numFmtId="0" fontId="3" fillId="0" borderId="7" xfId="0" applyFont="1" applyBorder="1" applyAlignment="1" applyProtection="1">
      <alignment horizontal="center"/>
    </xf>
    <xf numFmtId="0" fontId="2" fillId="12" borderId="33" xfId="0" applyFont="1" applyFill="1" applyBorder="1"/>
    <xf numFmtId="0" fontId="2" fillId="12" borderId="7" xfId="0" applyFont="1" applyFill="1" applyBorder="1"/>
    <xf numFmtId="0" fontId="2" fillId="12" borderId="13" xfId="0" applyFont="1" applyFill="1" applyBorder="1"/>
    <xf numFmtId="0" fontId="1" fillId="0" borderId="33" xfId="0" applyFont="1" applyFill="1" applyBorder="1"/>
    <xf numFmtId="0" fontId="1" fillId="0" borderId="13" xfId="0" applyFont="1" applyFill="1" applyBorder="1"/>
    <xf numFmtId="0" fontId="1" fillId="0" borderId="33" xfId="0" applyFont="1" applyBorder="1" applyAlignment="1">
      <alignment horizontal="right"/>
    </xf>
    <xf numFmtId="0" fontId="1" fillId="0" borderId="13" xfId="0" applyFont="1" applyBorder="1" applyAlignment="1">
      <alignment horizontal="right"/>
    </xf>
    <xf numFmtId="0" fontId="3" fillId="0" borderId="33" xfId="0" applyFont="1" applyBorder="1"/>
    <xf numFmtId="0" fontId="3" fillId="0" borderId="7" xfId="0" applyFont="1" applyBorder="1"/>
    <xf numFmtId="0" fontId="3" fillId="0" borderId="13" xfId="0" applyFont="1" applyBorder="1"/>
    <xf numFmtId="0" fontId="1" fillId="10" borderId="33" xfId="0" applyFont="1" applyFill="1" applyBorder="1"/>
    <xf numFmtId="0" fontId="1" fillId="10" borderId="7" xfId="0" applyFont="1" applyFill="1" applyBorder="1"/>
    <xf numFmtId="0" fontId="2" fillId="10" borderId="33" xfId="0" applyFont="1" applyFill="1" applyBorder="1"/>
    <xf numFmtId="0" fontId="2" fillId="10" borderId="7" xfId="0" applyFont="1" applyFill="1" applyBorder="1"/>
    <xf numFmtId="0" fontId="1" fillId="0" borderId="7" xfId="0" applyFont="1" applyBorder="1"/>
    <xf numFmtId="0" fontId="1" fillId="10" borderId="13" xfId="0" applyFont="1" applyFill="1" applyBorder="1"/>
    <xf numFmtId="0" fontId="1" fillId="0" borderId="7" xfId="0" applyFont="1" applyFill="1" applyBorder="1"/>
    <xf numFmtId="0" fontId="1" fillId="2" borderId="33" xfId="0" applyFont="1" applyFill="1" applyBorder="1"/>
    <xf numFmtId="0" fontId="1" fillId="2" borderId="7" xfId="0" applyFont="1" applyFill="1" applyBorder="1"/>
    <xf numFmtId="0" fontId="1" fillId="2" borderId="13" xfId="0" applyFont="1" applyFill="1" applyBorder="1"/>
    <xf numFmtId="0" fontId="2" fillId="10" borderId="33" xfId="0" applyFont="1" applyFill="1" applyBorder="1" applyProtection="1"/>
    <xf numFmtId="0" fontId="2" fillId="10" borderId="7" xfId="0" applyFont="1" applyFill="1" applyBorder="1" applyProtection="1"/>
    <xf numFmtId="0" fontId="2" fillId="10" borderId="13" xfId="0" applyFont="1" applyFill="1" applyBorder="1" applyProtection="1"/>
    <xf numFmtId="0" fontId="2" fillId="0" borderId="33"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13" xfId="0" applyFont="1" applyFill="1" applyBorder="1" applyAlignment="1" applyProtection="1">
      <alignment horizontal="left"/>
    </xf>
    <xf numFmtId="0" fontId="1" fillId="0" borderId="7" xfId="0" applyFont="1" applyBorder="1" applyAlignment="1">
      <alignment horizontal="right"/>
    </xf>
    <xf numFmtId="0" fontId="1" fillId="0" borderId="33"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2" fillId="10" borderId="33" xfId="0" applyFont="1" applyFill="1" applyBorder="1" applyAlignment="1" applyProtection="1">
      <alignment horizontal="center"/>
    </xf>
    <xf numFmtId="0" fontId="2" fillId="10" borderId="7" xfId="0" applyFont="1" applyFill="1" applyBorder="1" applyAlignment="1" applyProtection="1">
      <alignment horizontal="center"/>
    </xf>
    <xf numFmtId="0" fontId="2" fillId="10" borderId="13" xfId="0" applyFont="1" applyFill="1" applyBorder="1" applyAlignment="1" applyProtection="1">
      <alignment horizontal="center"/>
    </xf>
    <xf numFmtId="0" fontId="11" fillId="0" borderId="33" xfId="0" applyFont="1" applyBorder="1" applyAlignment="1" applyProtection="1">
      <alignment horizontal="center"/>
    </xf>
    <xf numFmtId="0" fontId="11" fillId="0" borderId="13" xfId="0" applyFont="1" applyBorder="1" applyAlignment="1" applyProtection="1">
      <alignment horizontal="center"/>
    </xf>
    <xf numFmtId="0" fontId="3" fillId="0" borderId="13" xfId="0" applyFont="1" applyBorder="1" applyAlignment="1" applyProtection="1">
      <alignment horizontal="center"/>
    </xf>
    <xf numFmtId="0" fontId="2" fillId="9" borderId="33" xfId="0" applyFont="1" applyFill="1" applyBorder="1" applyProtection="1"/>
    <xf numFmtId="0" fontId="2" fillId="9" borderId="7" xfId="0" applyFont="1" applyFill="1" applyBorder="1" applyProtection="1"/>
    <xf numFmtId="0" fontId="2" fillId="9" borderId="13" xfId="0" applyFont="1" applyFill="1" applyBorder="1" applyProtection="1"/>
    <xf numFmtId="0" fontId="2" fillId="11" borderId="33" xfId="0" applyFont="1" applyFill="1" applyBorder="1" applyProtection="1"/>
    <xf numFmtId="0" fontId="2" fillId="11" borderId="7" xfId="0" applyFont="1" applyFill="1" applyBorder="1" applyProtection="1"/>
    <xf numFmtId="0" fontId="2" fillId="11" borderId="13" xfId="0" applyFont="1" applyFill="1" applyBorder="1" applyProtection="1"/>
    <xf numFmtId="0" fontId="2" fillId="13" borderId="33" xfId="0" applyFont="1" applyFill="1" applyBorder="1" applyAlignment="1">
      <alignment horizontal="left"/>
    </xf>
    <xf numFmtId="0" fontId="2" fillId="13" borderId="7" xfId="0" applyFont="1" applyFill="1" applyBorder="1" applyAlignment="1">
      <alignment horizontal="left"/>
    </xf>
    <xf numFmtId="0" fontId="2" fillId="13" borderId="13" xfId="0" applyFont="1" applyFill="1" applyBorder="1" applyAlignment="1">
      <alignment horizontal="left"/>
    </xf>
    <xf numFmtId="0" fontId="2" fillId="10" borderId="13" xfId="0" applyFont="1" applyFill="1" applyBorder="1"/>
    <xf numFmtId="0" fontId="3" fillId="0" borderId="0" xfId="0" applyFont="1" applyBorder="1" applyAlignment="1">
      <alignment horizontal="right"/>
    </xf>
    <xf numFmtId="0" fontId="11" fillId="0" borderId="33" xfId="0" applyFont="1" applyBorder="1" applyAlignment="1">
      <alignment horizontal="center"/>
    </xf>
    <xf numFmtId="0" fontId="11" fillId="0" borderId="13" xfId="0" applyFont="1" applyBorder="1" applyAlignment="1">
      <alignment horizontal="center"/>
    </xf>
    <xf numFmtId="0" fontId="3" fillId="0" borderId="33" xfId="0" applyFont="1" applyBorder="1" applyAlignment="1">
      <alignment horizontal="center"/>
    </xf>
    <xf numFmtId="0" fontId="3" fillId="0" borderId="13" xfId="0" applyFont="1" applyBorder="1" applyAlignment="1">
      <alignment horizontal="center"/>
    </xf>
    <xf numFmtId="0" fontId="2" fillId="9" borderId="33" xfId="0" applyFont="1" applyFill="1" applyBorder="1"/>
    <xf numFmtId="0" fontId="2" fillId="9" borderId="7" xfId="0" applyFont="1" applyFill="1" applyBorder="1"/>
    <xf numFmtId="0" fontId="2" fillId="9" borderId="13" xfId="0" applyFont="1" applyFill="1" applyBorder="1"/>
    <xf numFmtId="0" fontId="2" fillId="11" borderId="33" xfId="0" applyFont="1" applyFill="1" applyBorder="1"/>
    <xf numFmtId="0" fontId="2" fillId="11" borderId="7" xfId="0" applyFont="1" applyFill="1" applyBorder="1"/>
    <xf numFmtId="0" fontId="2" fillId="11" borderId="13" xfId="0" applyFont="1" applyFill="1" applyBorder="1"/>
    <xf numFmtId="0" fontId="2" fillId="10" borderId="33" xfId="0" applyFont="1" applyFill="1" applyBorder="1" applyAlignment="1">
      <alignment horizontal="center"/>
    </xf>
    <xf numFmtId="0" fontId="2" fillId="10" borderId="7" xfId="0" applyFont="1" applyFill="1" applyBorder="1" applyAlignment="1">
      <alignment horizontal="center"/>
    </xf>
    <xf numFmtId="0" fontId="2" fillId="10" borderId="13" xfId="0" applyFont="1" applyFill="1" applyBorder="1" applyAlignment="1">
      <alignment horizontal="center"/>
    </xf>
    <xf numFmtId="0" fontId="2" fillId="11" borderId="7" xfId="0" applyFont="1" applyFill="1" applyBorder="1" applyAlignment="1">
      <alignment horizontal="center"/>
    </xf>
    <xf numFmtId="0" fontId="3" fillId="0" borderId="7" xfId="0" applyFont="1" applyBorder="1" applyAlignment="1">
      <alignment horizontal="center"/>
    </xf>
    <xf numFmtId="0" fontId="2" fillId="0" borderId="33" xfId="0" applyFont="1" applyBorder="1" applyAlignment="1">
      <alignment horizontal="left"/>
    </xf>
    <xf numFmtId="0" fontId="2" fillId="0" borderId="7" xfId="0" applyFont="1" applyBorder="1" applyAlignment="1">
      <alignment horizontal="left"/>
    </xf>
    <xf numFmtId="0" fontId="2" fillId="0" borderId="13"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heetViews>
  <sheetFormatPr defaultRowHeight="12.75" x14ac:dyDescent="0.2"/>
  <cols>
    <col min="1" max="1" width="13.5703125" customWidth="1"/>
    <col min="2" max="2" width="11.140625" customWidth="1"/>
    <col min="3" max="3" width="13.7109375" customWidth="1"/>
    <col min="4" max="4" width="13" customWidth="1"/>
    <col min="5" max="5" width="16.7109375" customWidth="1"/>
    <col min="6" max="6" width="18.140625" customWidth="1"/>
    <col min="7" max="7" width="17.42578125" customWidth="1"/>
    <col min="8" max="8" width="20.140625" customWidth="1"/>
  </cols>
  <sheetData>
    <row r="1" spans="1:8" ht="23.25" x14ac:dyDescent="0.35">
      <c r="A1" s="4" t="s">
        <v>35</v>
      </c>
      <c r="B1" s="1"/>
      <c r="C1" s="1"/>
    </row>
    <row r="2" spans="1:8" ht="13.5" thickBot="1" x14ac:dyDescent="0.25"/>
    <row r="3" spans="1:8" ht="13.5" thickTop="1" x14ac:dyDescent="0.2">
      <c r="A3" s="58" t="s">
        <v>30</v>
      </c>
      <c r="B3" s="59"/>
      <c r="C3" s="59"/>
      <c r="D3" s="59"/>
      <c r="E3" s="59"/>
      <c r="F3" s="59"/>
      <c r="G3" s="59"/>
      <c r="H3" s="60"/>
    </row>
    <row r="4" spans="1:8" x14ac:dyDescent="0.2">
      <c r="A4" s="61" t="s">
        <v>31</v>
      </c>
      <c r="B4" s="62"/>
      <c r="C4" s="62"/>
      <c r="D4" s="62"/>
      <c r="E4" s="62"/>
      <c r="F4" s="62"/>
      <c r="G4" s="62"/>
      <c r="H4" s="63"/>
    </row>
    <row r="5" spans="1:8" x14ac:dyDescent="0.2">
      <c r="A5" s="61" t="s">
        <v>34</v>
      </c>
      <c r="B5" s="62"/>
      <c r="C5" s="62"/>
      <c r="D5" s="62"/>
      <c r="E5" s="62"/>
      <c r="F5" s="62"/>
      <c r="G5" s="62"/>
      <c r="H5" s="63"/>
    </row>
    <row r="6" spans="1:8" x14ac:dyDescent="0.2">
      <c r="A6" s="61" t="s">
        <v>32</v>
      </c>
      <c r="B6" s="62"/>
      <c r="C6" s="62"/>
      <c r="D6" s="62"/>
      <c r="E6" s="62"/>
      <c r="F6" s="62"/>
      <c r="G6" s="62"/>
      <c r="H6" s="63"/>
    </row>
    <row r="7" spans="1:8" x14ac:dyDescent="0.2">
      <c r="A7" s="61" t="s">
        <v>33</v>
      </c>
      <c r="B7" s="62"/>
      <c r="C7" s="62"/>
      <c r="D7" s="62"/>
      <c r="E7" s="62"/>
      <c r="F7" s="62"/>
      <c r="G7" s="62"/>
      <c r="H7" s="63"/>
    </row>
    <row r="8" spans="1:8" x14ac:dyDescent="0.2">
      <c r="A8" s="61" t="s">
        <v>56</v>
      </c>
      <c r="B8" s="62"/>
      <c r="C8" s="62"/>
      <c r="D8" s="62"/>
      <c r="E8" s="62"/>
      <c r="F8" s="62"/>
      <c r="G8" s="62"/>
      <c r="H8" s="63"/>
    </row>
    <row r="9" spans="1:8" x14ac:dyDescent="0.2">
      <c r="A9" s="32" t="s">
        <v>36</v>
      </c>
      <c r="B9" s="32" t="s">
        <v>37</v>
      </c>
      <c r="C9" s="32" t="s">
        <v>43</v>
      </c>
      <c r="D9" s="32" t="s">
        <v>38</v>
      </c>
      <c r="E9" s="32" t="s">
        <v>39</v>
      </c>
      <c r="F9" s="32" t="s">
        <v>40</v>
      </c>
      <c r="G9" s="44" t="s">
        <v>41</v>
      </c>
      <c r="H9" s="41" t="s">
        <v>42</v>
      </c>
    </row>
    <row r="10" spans="1:8" x14ac:dyDescent="0.2">
      <c r="A10" s="18" t="s">
        <v>0</v>
      </c>
      <c r="B10" s="18" t="s">
        <v>66</v>
      </c>
      <c r="C10" s="18" t="s">
        <v>67</v>
      </c>
      <c r="D10" s="17" t="s">
        <v>3</v>
      </c>
      <c r="E10" s="18" t="s">
        <v>6</v>
      </c>
      <c r="F10" s="18" t="s">
        <v>61</v>
      </c>
      <c r="G10" s="38" t="s">
        <v>16</v>
      </c>
      <c r="H10" s="42" t="s">
        <v>48</v>
      </c>
    </row>
    <row r="11" spans="1:8" ht="13.5" thickBot="1" x14ac:dyDescent="0.25">
      <c r="A11" s="13"/>
      <c r="B11" s="18"/>
      <c r="C11" s="18" t="s">
        <v>68</v>
      </c>
      <c r="D11" s="17" t="s">
        <v>2</v>
      </c>
      <c r="E11" s="18" t="s">
        <v>14</v>
      </c>
      <c r="F11" s="18" t="s">
        <v>62</v>
      </c>
      <c r="G11" s="38" t="s">
        <v>64</v>
      </c>
      <c r="H11" s="42" t="s">
        <v>49</v>
      </c>
    </row>
    <row r="12" spans="1:8" x14ac:dyDescent="0.2">
      <c r="A12" s="12"/>
      <c r="B12" s="12"/>
      <c r="C12" s="82" t="s">
        <v>60</v>
      </c>
      <c r="D12" s="82" t="s">
        <v>13</v>
      </c>
      <c r="E12" s="18" t="s">
        <v>15</v>
      </c>
      <c r="F12" s="18" t="s">
        <v>63</v>
      </c>
      <c r="G12" s="38" t="s">
        <v>17</v>
      </c>
      <c r="H12" s="42" t="s">
        <v>50</v>
      </c>
    </row>
    <row r="13" spans="1:8" ht="13.5" thickBot="1" x14ac:dyDescent="0.25">
      <c r="A13" s="12"/>
      <c r="B13" s="12"/>
      <c r="C13" s="83" t="s">
        <v>9</v>
      </c>
      <c r="D13" s="83" t="s">
        <v>11</v>
      </c>
      <c r="E13" s="14"/>
      <c r="F13" s="14"/>
      <c r="G13" s="38" t="s">
        <v>18</v>
      </c>
      <c r="H13" s="42" t="s">
        <v>51</v>
      </c>
    </row>
    <row r="14" spans="1:8" ht="13.5" thickBot="1" x14ac:dyDescent="0.25">
      <c r="A14" s="12"/>
      <c r="B14" s="12"/>
      <c r="C14" s="83" t="s">
        <v>10</v>
      </c>
      <c r="D14" s="83" t="s">
        <v>12</v>
      </c>
      <c r="E14" s="82" t="s">
        <v>58</v>
      </c>
      <c r="F14" s="88" t="s">
        <v>59</v>
      </c>
      <c r="G14" s="86" t="s">
        <v>4</v>
      </c>
      <c r="H14" s="42" t="s">
        <v>52</v>
      </c>
    </row>
    <row r="15" spans="1:8" ht="13.5" thickBot="1" x14ac:dyDescent="0.25">
      <c r="A15" s="16"/>
      <c r="B15" s="85" t="s">
        <v>1</v>
      </c>
      <c r="C15" s="84" t="s">
        <v>20</v>
      </c>
      <c r="D15" s="84" t="s">
        <v>21</v>
      </c>
      <c r="E15" s="84" t="s">
        <v>8</v>
      </c>
      <c r="F15" s="89" t="s">
        <v>8</v>
      </c>
      <c r="G15" s="87" t="s">
        <v>8</v>
      </c>
      <c r="H15" s="42" t="s">
        <v>53</v>
      </c>
    </row>
    <row r="16" spans="1:8" ht="13.5" thickBot="1" x14ac:dyDescent="0.25">
      <c r="A16" s="16"/>
      <c r="B16" s="16"/>
      <c r="C16" s="16"/>
      <c r="D16" s="15"/>
      <c r="E16" s="16"/>
      <c r="F16" s="16"/>
      <c r="G16" s="45"/>
      <c r="H16" s="43" t="s">
        <v>54</v>
      </c>
    </row>
    <row r="17" spans="1:8" ht="13.5" thickTop="1" x14ac:dyDescent="0.2">
      <c r="A17" s="64" t="s">
        <v>23</v>
      </c>
      <c r="B17" s="65"/>
      <c r="C17" s="66"/>
      <c r="D17" s="66"/>
      <c r="E17" s="66"/>
      <c r="F17" s="66"/>
      <c r="G17" s="67"/>
      <c r="H17" s="68"/>
    </row>
    <row r="18" spans="1:8" x14ac:dyDescent="0.2">
      <c r="A18" s="69"/>
      <c r="B18" s="70" t="s">
        <v>22</v>
      </c>
      <c r="C18" s="71"/>
      <c r="D18" s="71"/>
      <c r="E18" s="71"/>
      <c r="F18" s="71"/>
      <c r="G18" s="67"/>
      <c r="H18" s="72"/>
    </row>
    <row r="19" spans="1:8" x14ac:dyDescent="0.2">
      <c r="A19" s="69"/>
      <c r="B19" s="70" t="s">
        <v>47</v>
      </c>
      <c r="C19" s="71"/>
      <c r="D19" s="73"/>
      <c r="E19" s="73"/>
      <c r="F19" s="73"/>
      <c r="G19" s="74"/>
      <c r="H19" s="72"/>
    </row>
    <row r="20" spans="1:8" ht="13.5" thickBot="1" x14ac:dyDescent="0.25">
      <c r="A20" s="75"/>
      <c r="B20" s="76" t="s">
        <v>46</v>
      </c>
      <c r="C20" s="77"/>
      <c r="D20" s="78"/>
      <c r="E20" s="78"/>
      <c r="F20" s="78"/>
      <c r="G20" s="79"/>
      <c r="H20" s="80"/>
    </row>
    <row r="21" spans="1:8" ht="0.75" customHeight="1" thickTop="1" x14ac:dyDescent="0.2">
      <c r="A21" s="8"/>
      <c r="B21" s="8"/>
      <c r="C21" s="9"/>
      <c r="D21" s="10"/>
      <c r="E21" s="10"/>
      <c r="F21" s="10"/>
      <c r="G21" s="11"/>
      <c r="H21" s="25"/>
    </row>
    <row r="22" spans="1:8" ht="24.75" hidden="1" customHeight="1" x14ac:dyDescent="0.2">
      <c r="A22" s="7" t="s">
        <v>19</v>
      </c>
      <c r="B22" s="19" t="s">
        <v>5</v>
      </c>
      <c r="C22" s="3" t="s">
        <v>24</v>
      </c>
      <c r="D22" s="20" t="s">
        <v>25</v>
      </c>
      <c r="E22" s="20" t="s">
        <v>26</v>
      </c>
      <c r="F22" s="21" t="s">
        <v>26</v>
      </c>
      <c r="G22" s="22" t="s">
        <v>27</v>
      </c>
      <c r="H22" s="26" t="s">
        <v>29</v>
      </c>
    </row>
    <row r="23" spans="1:8" x14ac:dyDescent="0.2">
      <c r="A23" s="7" t="s">
        <v>19</v>
      </c>
      <c r="B23" s="52" t="s">
        <v>5</v>
      </c>
      <c r="C23" s="53" t="s">
        <v>24</v>
      </c>
      <c r="D23" s="54" t="s">
        <v>25</v>
      </c>
      <c r="E23" s="54" t="s">
        <v>26</v>
      </c>
      <c r="F23" s="55" t="s">
        <v>26</v>
      </c>
      <c r="G23" s="33" t="s">
        <v>44</v>
      </c>
      <c r="H23" s="40" t="s">
        <v>55</v>
      </c>
    </row>
    <row r="24" spans="1:8" x14ac:dyDescent="0.2">
      <c r="A24" s="7" t="s">
        <v>7</v>
      </c>
      <c r="B24" s="19"/>
      <c r="C24" s="3"/>
      <c r="D24" s="20"/>
      <c r="E24" s="20"/>
      <c r="F24" s="21"/>
      <c r="G24" s="27" t="s">
        <v>45</v>
      </c>
      <c r="H24" s="40" t="s">
        <v>57</v>
      </c>
    </row>
    <row r="25" spans="1:8" ht="13.5" thickBot="1" x14ac:dyDescent="0.25">
      <c r="A25" s="23"/>
      <c r="B25" s="24"/>
      <c r="C25" s="46">
        <v>5</v>
      </c>
      <c r="D25" s="47">
        <v>180</v>
      </c>
      <c r="E25" s="46">
        <v>30</v>
      </c>
      <c r="F25" s="46">
        <v>16</v>
      </c>
      <c r="G25" s="35">
        <f t="shared" ref="G25:G35" si="0">(E25-F25)</f>
        <v>14</v>
      </c>
      <c r="H25" s="34">
        <f t="shared" ref="H25:H35" si="1">G25*100/(C25*D25)</f>
        <v>1.5555555555555556</v>
      </c>
    </row>
    <row r="26" spans="1:8" ht="13.5" thickTop="1" x14ac:dyDescent="0.2">
      <c r="A26" s="28" t="s">
        <v>28</v>
      </c>
      <c r="B26" s="29"/>
      <c r="C26" s="48"/>
      <c r="D26" s="49"/>
      <c r="E26" s="48"/>
      <c r="F26" s="48"/>
      <c r="G26" s="36">
        <f t="shared" si="0"/>
        <v>0</v>
      </c>
      <c r="H26" s="37" t="e">
        <f t="shared" si="1"/>
        <v>#DIV/0!</v>
      </c>
    </row>
    <row r="27" spans="1:8" x14ac:dyDescent="0.2">
      <c r="A27" s="30"/>
      <c r="B27" s="31"/>
      <c r="C27" s="50"/>
      <c r="D27" s="51"/>
      <c r="E27" s="51"/>
      <c r="F27" s="51"/>
      <c r="G27" s="38">
        <f t="shared" si="0"/>
        <v>0</v>
      </c>
      <c r="H27" s="39" t="e">
        <f t="shared" si="1"/>
        <v>#DIV/0!</v>
      </c>
    </row>
    <row r="28" spans="1:8" x14ac:dyDescent="0.2">
      <c r="A28" s="30"/>
      <c r="B28" s="31"/>
      <c r="C28" s="51"/>
      <c r="D28" s="51"/>
      <c r="E28" s="51"/>
      <c r="F28" s="51"/>
      <c r="G28" s="38">
        <f t="shared" si="0"/>
        <v>0</v>
      </c>
      <c r="H28" s="39" t="e">
        <f t="shared" si="1"/>
        <v>#DIV/0!</v>
      </c>
    </row>
    <row r="29" spans="1:8" x14ac:dyDescent="0.2">
      <c r="A29" s="30"/>
      <c r="B29" s="31"/>
      <c r="C29" s="51"/>
      <c r="D29" s="51"/>
      <c r="E29" s="51"/>
      <c r="F29" s="51"/>
      <c r="G29" s="38">
        <f t="shared" si="0"/>
        <v>0</v>
      </c>
      <c r="H29" s="39" t="e">
        <f t="shared" si="1"/>
        <v>#DIV/0!</v>
      </c>
    </row>
    <row r="30" spans="1:8" x14ac:dyDescent="0.2">
      <c r="A30" s="30"/>
      <c r="B30" s="31"/>
      <c r="C30" s="51"/>
      <c r="D30" s="51"/>
      <c r="E30" s="51"/>
      <c r="F30" s="51"/>
      <c r="G30" s="38">
        <f t="shared" si="0"/>
        <v>0</v>
      </c>
      <c r="H30" s="39" t="e">
        <f t="shared" si="1"/>
        <v>#DIV/0!</v>
      </c>
    </row>
    <row r="31" spans="1:8" x14ac:dyDescent="0.2">
      <c r="A31" s="30"/>
      <c r="B31" s="31"/>
      <c r="C31" s="51"/>
      <c r="D31" s="51"/>
      <c r="E31" s="51"/>
      <c r="F31" s="51"/>
      <c r="G31" s="38">
        <f t="shared" si="0"/>
        <v>0</v>
      </c>
      <c r="H31" s="39" t="e">
        <f t="shared" si="1"/>
        <v>#DIV/0!</v>
      </c>
    </row>
    <row r="32" spans="1:8" x14ac:dyDescent="0.2">
      <c r="A32" s="30"/>
      <c r="B32" s="31"/>
      <c r="C32" s="51"/>
      <c r="D32" s="51"/>
      <c r="E32" s="51"/>
      <c r="F32" s="51"/>
      <c r="G32" s="38">
        <f t="shared" si="0"/>
        <v>0</v>
      </c>
      <c r="H32" s="39" t="e">
        <f t="shared" si="1"/>
        <v>#DIV/0!</v>
      </c>
    </row>
    <row r="33" spans="1:8" x14ac:dyDescent="0.2">
      <c r="A33" s="30"/>
      <c r="B33" s="31"/>
      <c r="C33" s="51"/>
      <c r="D33" s="51"/>
      <c r="E33" s="51"/>
      <c r="F33" s="51"/>
      <c r="G33" s="38">
        <f t="shared" si="0"/>
        <v>0</v>
      </c>
      <c r="H33" s="39" t="e">
        <f t="shared" si="1"/>
        <v>#DIV/0!</v>
      </c>
    </row>
    <row r="34" spans="1:8" x14ac:dyDescent="0.2">
      <c r="A34" s="30"/>
      <c r="B34" s="31"/>
      <c r="C34" s="51"/>
      <c r="D34" s="51"/>
      <c r="E34" s="51"/>
      <c r="F34" s="51"/>
      <c r="G34" s="38">
        <f t="shared" si="0"/>
        <v>0</v>
      </c>
      <c r="H34" s="39" t="e">
        <f t="shared" si="1"/>
        <v>#DIV/0!</v>
      </c>
    </row>
    <row r="35" spans="1:8" x14ac:dyDescent="0.2">
      <c r="A35" s="30"/>
      <c r="B35" s="31"/>
      <c r="C35" s="51"/>
      <c r="D35" s="51"/>
      <c r="E35" s="51"/>
      <c r="F35" s="51"/>
      <c r="G35" s="38">
        <f t="shared" si="0"/>
        <v>0</v>
      </c>
      <c r="H35" s="39" t="e">
        <f t="shared" si="1"/>
        <v>#DIV/0!</v>
      </c>
    </row>
    <row r="36" spans="1:8" ht="13.5" thickBot="1" x14ac:dyDescent="0.25">
      <c r="A36" s="57" t="s">
        <v>65</v>
      </c>
      <c r="B36" s="81"/>
      <c r="C36" s="56"/>
      <c r="D36" s="56"/>
      <c r="E36" s="56"/>
      <c r="F36" s="56"/>
      <c r="G36" s="56"/>
      <c r="H36" s="34"/>
    </row>
    <row r="37" spans="1:8" ht="13.5" thickTop="1" x14ac:dyDescent="0.2">
      <c r="A37" s="1"/>
      <c r="B37" s="3"/>
      <c r="H37" s="5"/>
    </row>
    <row r="38" spans="1:8" x14ac:dyDescent="0.2">
      <c r="B38" s="3"/>
      <c r="H38" s="5"/>
    </row>
    <row r="39" spans="1:8" x14ac:dyDescent="0.2">
      <c r="B39" s="3"/>
      <c r="H39" s="5"/>
    </row>
    <row r="40" spans="1:8" x14ac:dyDescent="0.2">
      <c r="B40" s="3"/>
      <c r="H40" s="5"/>
    </row>
    <row r="41" spans="1:8" x14ac:dyDescent="0.2">
      <c r="B41" s="3"/>
      <c r="H41" s="5"/>
    </row>
    <row r="42" spans="1:8" x14ac:dyDescent="0.2">
      <c r="B42" s="3"/>
      <c r="H42" s="5"/>
    </row>
    <row r="43" spans="1:8" x14ac:dyDescent="0.2">
      <c r="B43" s="3"/>
      <c r="H43" s="5"/>
    </row>
    <row r="44" spans="1:8" x14ac:dyDescent="0.2">
      <c r="B44" s="3"/>
      <c r="H44" s="5"/>
    </row>
    <row r="45" spans="1:8" x14ac:dyDescent="0.2">
      <c r="B45" s="3"/>
      <c r="H45" s="5"/>
    </row>
    <row r="46" spans="1:8" x14ac:dyDescent="0.2">
      <c r="B46" s="3"/>
      <c r="H46" s="5"/>
    </row>
    <row r="47" spans="1:8" x14ac:dyDescent="0.2">
      <c r="B47" s="3"/>
      <c r="H47" s="6"/>
    </row>
    <row r="48" spans="1:8" x14ac:dyDescent="0.2">
      <c r="B48" s="3"/>
      <c r="H48" s="6"/>
    </row>
    <row r="49" spans="2:8" x14ac:dyDescent="0.2">
      <c r="B49" s="3"/>
      <c r="H49" s="2"/>
    </row>
    <row r="50" spans="2:8" x14ac:dyDescent="0.2">
      <c r="H50" s="2"/>
    </row>
    <row r="51" spans="2:8" x14ac:dyDescent="0.2">
      <c r="H51" s="2"/>
    </row>
    <row r="52" spans="2:8" x14ac:dyDescent="0.2">
      <c r="H52" s="2"/>
    </row>
  </sheetData>
  <phoneticPr fontId="3"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8"/>
  <sheetViews>
    <sheetView defaultGridColor="0" colorId="8" workbookViewId="0">
      <selection activeCell="E13" sqref="E13"/>
    </sheetView>
  </sheetViews>
  <sheetFormatPr defaultRowHeight="11.25" x14ac:dyDescent="0.2"/>
  <cols>
    <col min="1" max="1" width="9.28515625" style="93" customWidth="1"/>
    <col min="2" max="2" width="15" style="93" customWidth="1"/>
    <col min="3" max="6" width="12.85546875" style="93" customWidth="1"/>
    <col min="7" max="7" width="14.28515625" style="93" customWidth="1"/>
    <col min="8" max="16384" width="9.140625" style="93"/>
  </cols>
  <sheetData>
    <row r="1" spans="1:8" ht="12.75" x14ac:dyDescent="0.2">
      <c r="A1" s="142" t="s">
        <v>144</v>
      </c>
      <c r="B1" s="142"/>
      <c r="C1" s="142"/>
    </row>
    <row r="3" spans="1:8" ht="12.75" x14ac:dyDescent="0.2">
      <c r="A3" s="186" t="s">
        <v>121</v>
      </c>
      <c r="B3" s="187"/>
      <c r="C3" s="187"/>
      <c r="D3" s="187"/>
      <c r="E3" s="187"/>
      <c r="F3" s="187"/>
      <c r="G3" s="188"/>
    </row>
    <row r="4" spans="1:8" ht="12.75" x14ac:dyDescent="0.2">
      <c r="A4" s="189"/>
      <c r="B4" s="190"/>
      <c r="C4" s="176" t="s">
        <v>106</v>
      </c>
      <c r="D4" s="177"/>
      <c r="E4" s="178"/>
      <c r="F4" s="154"/>
      <c r="G4" s="191"/>
    </row>
    <row r="5" spans="1:8" ht="12.75" x14ac:dyDescent="0.2">
      <c r="A5" s="154"/>
      <c r="B5" s="155"/>
      <c r="C5" s="153" t="s">
        <v>129</v>
      </c>
      <c r="D5" s="153"/>
      <c r="E5" s="153"/>
      <c r="F5" s="155"/>
      <c r="G5" s="191"/>
    </row>
    <row r="6" spans="1:8" ht="12.75" customHeight="1" x14ac:dyDescent="0.2">
      <c r="A6" s="164"/>
      <c r="B6" s="164"/>
      <c r="C6" s="164"/>
      <c r="D6" s="164"/>
      <c r="E6" s="164"/>
      <c r="F6" s="164"/>
      <c r="G6" s="164"/>
      <c r="H6" s="90"/>
    </row>
    <row r="7" spans="1:8" ht="12.75" x14ac:dyDescent="0.2">
      <c r="A7" s="192" t="s">
        <v>119</v>
      </c>
      <c r="B7" s="193"/>
      <c r="C7" s="193"/>
      <c r="D7" s="193"/>
      <c r="E7" s="193"/>
      <c r="F7" s="193"/>
      <c r="G7" s="194"/>
    </row>
    <row r="8" spans="1:8" ht="12.75" x14ac:dyDescent="0.2">
      <c r="A8" s="195" t="s">
        <v>75</v>
      </c>
      <c r="B8" s="196"/>
      <c r="C8" s="196"/>
      <c r="D8" s="196"/>
      <c r="E8" s="196"/>
      <c r="F8" s="196"/>
      <c r="G8" s="197"/>
    </row>
    <row r="9" spans="1:8" ht="12.75" x14ac:dyDescent="0.2">
      <c r="A9" s="176" t="s">
        <v>120</v>
      </c>
      <c r="B9" s="177"/>
      <c r="C9" s="177"/>
      <c r="D9" s="177"/>
      <c r="E9" s="177"/>
      <c r="F9" s="177"/>
      <c r="G9" s="178"/>
    </row>
    <row r="10" spans="1:8" ht="12.75" x14ac:dyDescent="0.2">
      <c r="A10" s="179" t="s">
        <v>147</v>
      </c>
      <c r="B10" s="180"/>
      <c r="C10" s="180" t="s">
        <v>146</v>
      </c>
      <c r="D10" s="180"/>
      <c r="E10" s="180"/>
      <c r="F10" s="180"/>
      <c r="G10" s="181"/>
    </row>
    <row r="11" spans="1:8" ht="12.75" x14ac:dyDescent="0.2">
      <c r="A11" s="179"/>
      <c r="B11" s="180"/>
      <c r="C11" s="180"/>
      <c r="D11" s="180"/>
      <c r="E11" s="180"/>
      <c r="F11" s="180"/>
      <c r="G11" s="181"/>
    </row>
    <row r="12" spans="1:8" ht="12.75" x14ac:dyDescent="0.2">
      <c r="A12" s="156" t="s">
        <v>70</v>
      </c>
      <c r="B12" s="157"/>
      <c r="C12" s="158"/>
      <c r="D12" s="183"/>
      <c r="E12" s="184"/>
      <c r="F12" s="184"/>
      <c r="G12" s="185"/>
    </row>
    <row r="13" spans="1:8" ht="12.75" x14ac:dyDescent="0.2">
      <c r="A13" s="161" t="s">
        <v>130</v>
      </c>
      <c r="B13" s="182"/>
      <c r="C13" s="162"/>
      <c r="D13" s="92"/>
      <c r="E13" s="117">
        <v>2000</v>
      </c>
      <c r="F13" s="92"/>
      <c r="G13" s="104"/>
    </row>
    <row r="14" spans="1:8" ht="12.75" x14ac:dyDescent="0.2">
      <c r="A14" s="161" t="s">
        <v>131</v>
      </c>
      <c r="B14" s="182"/>
      <c r="C14" s="162"/>
      <c r="D14" s="114" t="s">
        <v>5</v>
      </c>
      <c r="E14" s="116">
        <v>3</v>
      </c>
      <c r="F14" s="92"/>
      <c r="G14" s="105"/>
    </row>
    <row r="15" spans="1:8" ht="12.75" x14ac:dyDescent="0.2">
      <c r="A15" s="161" t="s">
        <v>132</v>
      </c>
      <c r="B15" s="182"/>
      <c r="C15" s="162"/>
      <c r="D15" s="92"/>
      <c r="E15" s="118">
        <v>90</v>
      </c>
      <c r="F15" s="92"/>
      <c r="G15" s="104"/>
    </row>
    <row r="16" spans="1:8" ht="12.75" x14ac:dyDescent="0.2">
      <c r="A16" s="183"/>
      <c r="B16" s="184"/>
      <c r="C16" s="185"/>
      <c r="D16" s="92"/>
      <c r="E16" s="92"/>
      <c r="F16" s="92"/>
      <c r="G16" s="92"/>
    </row>
    <row r="17" spans="1:7" ht="12.75" x14ac:dyDescent="0.2">
      <c r="A17" s="156" t="s">
        <v>86</v>
      </c>
      <c r="B17" s="157"/>
      <c r="C17" s="158"/>
      <c r="D17" s="92"/>
      <c r="E17" s="106"/>
      <c r="F17" s="130" t="s">
        <v>69</v>
      </c>
      <c r="G17" s="106"/>
    </row>
    <row r="18" spans="1:7" ht="12.75" x14ac:dyDescent="0.2">
      <c r="A18" s="183"/>
      <c r="B18" s="184"/>
      <c r="C18" s="185"/>
      <c r="D18" s="92"/>
      <c r="E18" s="130" t="s">
        <v>85</v>
      </c>
      <c r="F18" s="130" t="s">
        <v>71</v>
      </c>
      <c r="G18" s="130" t="s">
        <v>72</v>
      </c>
    </row>
    <row r="19" spans="1:7" ht="14.25" x14ac:dyDescent="0.2">
      <c r="A19" s="137" t="s">
        <v>122</v>
      </c>
      <c r="B19" s="138"/>
      <c r="C19" s="92"/>
      <c r="D19" s="107" t="str">
        <f>$D$14</f>
        <v>$</v>
      </c>
      <c r="E19" s="117">
        <v>300000</v>
      </c>
      <c r="F19" s="92"/>
      <c r="G19" s="117">
        <v>150000</v>
      </c>
    </row>
    <row r="20" spans="1:7" ht="12.75" x14ac:dyDescent="0.2">
      <c r="A20" s="137" t="s">
        <v>84</v>
      </c>
      <c r="B20" s="138"/>
      <c r="C20" s="92"/>
      <c r="D20" s="107" t="s">
        <v>83</v>
      </c>
      <c r="E20" s="118">
        <v>45</v>
      </c>
      <c r="F20" s="92"/>
      <c r="G20" s="118">
        <v>45</v>
      </c>
    </row>
    <row r="21" spans="1:7" ht="14.25" x14ac:dyDescent="0.2">
      <c r="A21" s="137" t="s">
        <v>123</v>
      </c>
      <c r="B21" s="138"/>
      <c r="C21" s="108"/>
      <c r="D21" s="107" t="s">
        <v>76</v>
      </c>
      <c r="E21" s="118">
        <v>7</v>
      </c>
      <c r="F21" s="92"/>
      <c r="G21" s="118">
        <v>5</v>
      </c>
    </row>
    <row r="22" spans="1:7" ht="14.25" x14ac:dyDescent="0.2">
      <c r="A22" s="137" t="s">
        <v>124</v>
      </c>
      <c r="B22" s="138"/>
      <c r="C22" s="107" t="s">
        <v>77</v>
      </c>
      <c r="D22" s="107" t="s">
        <v>79</v>
      </c>
      <c r="E22" s="118">
        <v>65</v>
      </c>
      <c r="F22" s="92"/>
      <c r="G22" s="118">
        <v>50</v>
      </c>
    </row>
    <row r="23" spans="1:7" ht="12.75" x14ac:dyDescent="0.2">
      <c r="A23" s="137" t="s">
        <v>110</v>
      </c>
      <c r="B23" s="138"/>
      <c r="C23" s="108"/>
      <c r="D23" s="107" t="s">
        <v>79</v>
      </c>
      <c r="E23" s="118">
        <v>5</v>
      </c>
      <c r="F23" s="92"/>
      <c r="G23" s="118">
        <v>5</v>
      </c>
    </row>
    <row r="24" spans="1:7" ht="14.25" x14ac:dyDescent="0.2">
      <c r="A24" s="137" t="s">
        <v>125</v>
      </c>
      <c r="B24" s="138"/>
      <c r="C24" s="107" t="s">
        <v>133</v>
      </c>
      <c r="D24" s="107" t="str">
        <f>$D$14</f>
        <v>$</v>
      </c>
      <c r="E24" s="118">
        <v>1.5</v>
      </c>
      <c r="F24" s="92"/>
      <c r="G24" s="118">
        <v>0.5</v>
      </c>
    </row>
    <row r="25" spans="1:7" ht="14.25" x14ac:dyDescent="0.2">
      <c r="A25" s="137" t="s">
        <v>126</v>
      </c>
      <c r="B25" s="138"/>
      <c r="C25" s="107" t="s">
        <v>133</v>
      </c>
      <c r="D25" s="107" t="str">
        <f>$D$14</f>
        <v>$</v>
      </c>
      <c r="E25" s="117">
        <v>2</v>
      </c>
      <c r="F25" s="92"/>
      <c r="G25" s="117">
        <v>3</v>
      </c>
    </row>
    <row r="26" spans="1:7" ht="14.25" x14ac:dyDescent="0.2">
      <c r="A26" s="137" t="s">
        <v>127</v>
      </c>
      <c r="B26" s="138"/>
      <c r="C26" s="107" t="s">
        <v>133</v>
      </c>
      <c r="D26" s="107" t="str">
        <f>$D$14</f>
        <v>$</v>
      </c>
      <c r="E26" s="118">
        <v>0</v>
      </c>
      <c r="F26" s="92"/>
      <c r="G26" s="117">
        <v>2</v>
      </c>
    </row>
    <row r="27" spans="1:7" ht="12.75" x14ac:dyDescent="0.2">
      <c r="A27" s="137" t="s">
        <v>113</v>
      </c>
      <c r="B27" s="138"/>
      <c r="C27" s="109" t="s">
        <v>114</v>
      </c>
      <c r="D27" s="107" t="str">
        <f>$D$14</f>
        <v>$</v>
      </c>
      <c r="E27" s="118">
        <v>20</v>
      </c>
      <c r="F27" s="110"/>
      <c r="G27" s="118">
        <v>20</v>
      </c>
    </row>
    <row r="28" spans="1:7" ht="12.75" x14ac:dyDescent="0.2">
      <c r="A28" s="137" t="s">
        <v>111</v>
      </c>
      <c r="B28" s="138"/>
      <c r="C28" s="109" t="s">
        <v>114</v>
      </c>
      <c r="D28" s="107" t="str">
        <f>$D$14</f>
        <v>$</v>
      </c>
      <c r="E28" s="118">
        <v>50</v>
      </c>
      <c r="F28" s="92"/>
      <c r="G28" s="118">
        <v>40</v>
      </c>
    </row>
    <row r="29" spans="1:7" ht="12.75" x14ac:dyDescent="0.2">
      <c r="A29" s="131" t="s">
        <v>93</v>
      </c>
      <c r="B29" s="132"/>
      <c r="C29" s="132"/>
      <c r="D29" s="92"/>
      <c r="E29" s="92"/>
      <c r="F29" s="130" t="s">
        <v>74</v>
      </c>
      <c r="G29" s="92"/>
    </row>
    <row r="30" spans="1:7" ht="12.75" x14ac:dyDescent="0.2">
      <c r="A30" s="159" t="s">
        <v>82</v>
      </c>
      <c r="B30" s="160"/>
      <c r="C30" s="161" t="s">
        <v>94</v>
      </c>
      <c r="D30" s="162"/>
      <c r="E30" s="125">
        <f>$E$13*43560/(E$21*5280*E$20)</f>
        <v>52.38095238095238</v>
      </c>
      <c r="F30" s="111">
        <f t="shared" ref="F30:F36" si="0">E30-G30</f>
        <v>-20.952380952380949</v>
      </c>
      <c r="G30" s="127">
        <f>$E$13*43560/(G$21*5280*G$20)</f>
        <v>73.333333333333329</v>
      </c>
    </row>
    <row r="31" spans="1:7" ht="12.75" x14ac:dyDescent="0.2">
      <c r="A31" s="137" t="s">
        <v>88</v>
      </c>
      <c r="B31" s="138"/>
      <c r="C31" s="135" t="s">
        <v>134</v>
      </c>
      <c r="D31" s="136"/>
      <c r="E31" s="126">
        <f>E30*(E27+E28)/$E$13</f>
        <v>1.8333333333333333</v>
      </c>
      <c r="F31" s="112">
        <f t="shared" si="0"/>
        <v>-0.36666666666666692</v>
      </c>
      <c r="G31" s="128">
        <f>G30*(G27+G28)/$E$13</f>
        <v>2.2000000000000002</v>
      </c>
    </row>
    <row r="32" spans="1:7" ht="12.75" x14ac:dyDescent="0.2">
      <c r="A32" s="137" t="s">
        <v>80</v>
      </c>
      <c r="B32" s="138"/>
      <c r="C32" s="135" t="s">
        <v>134</v>
      </c>
      <c r="D32" s="136"/>
      <c r="E32" s="126">
        <f>(E$19*(100-E$22)/100)/5/$E$13</f>
        <v>10.5</v>
      </c>
      <c r="F32" s="112">
        <f t="shared" si="0"/>
        <v>3</v>
      </c>
      <c r="G32" s="128">
        <f>(G$19*(100-G$22)/100)/5/$E$13</f>
        <v>7.5</v>
      </c>
    </row>
    <row r="33" spans="1:7" ht="12.75" x14ac:dyDescent="0.2">
      <c r="A33" s="137" t="s">
        <v>78</v>
      </c>
      <c r="B33" s="138"/>
      <c r="C33" s="135" t="s">
        <v>134</v>
      </c>
      <c r="D33" s="136"/>
      <c r="E33" s="126">
        <f>E$19*(E$23/100)/$E$13</f>
        <v>7.5</v>
      </c>
      <c r="F33" s="112">
        <f t="shared" si="0"/>
        <v>3.75</v>
      </c>
      <c r="G33" s="128">
        <f>G$19*(G$23/100)/$E$13</f>
        <v>3.75</v>
      </c>
    </row>
    <row r="34" spans="1:7" ht="12.75" x14ac:dyDescent="0.2">
      <c r="A34" s="137" t="s">
        <v>112</v>
      </c>
      <c r="B34" s="138"/>
      <c r="C34" s="135" t="s">
        <v>134</v>
      </c>
      <c r="D34" s="136"/>
      <c r="E34" s="126">
        <f>E24+E$25</f>
        <v>3.5</v>
      </c>
      <c r="F34" s="112">
        <f t="shared" si="0"/>
        <v>0</v>
      </c>
      <c r="G34" s="126">
        <f>G24+G$25</f>
        <v>3.5</v>
      </c>
    </row>
    <row r="35" spans="1:7" ht="12.75" x14ac:dyDescent="0.2">
      <c r="A35" s="137" t="s">
        <v>87</v>
      </c>
      <c r="B35" s="138"/>
      <c r="C35" s="135" t="s">
        <v>134</v>
      </c>
      <c r="D35" s="136"/>
      <c r="E35" s="126">
        <f>$F$26</f>
        <v>0</v>
      </c>
      <c r="F35" s="112">
        <f t="shared" si="0"/>
        <v>-2</v>
      </c>
      <c r="G35" s="128">
        <f>G26</f>
        <v>2</v>
      </c>
    </row>
    <row r="36" spans="1:7" ht="12.75" x14ac:dyDescent="0.2">
      <c r="A36" s="149" t="s">
        <v>81</v>
      </c>
      <c r="B36" s="150"/>
      <c r="C36" s="151" t="s">
        <v>134</v>
      </c>
      <c r="D36" s="152"/>
      <c r="E36" s="126">
        <f>SUM(E$31:E$35)</f>
        <v>23.333333333333336</v>
      </c>
      <c r="F36" s="129">
        <f t="shared" si="0"/>
        <v>4.3833333333333364</v>
      </c>
      <c r="G36" s="128">
        <f>SUM(G$31:G$35)</f>
        <v>18.95</v>
      </c>
    </row>
    <row r="37" spans="1:7" ht="12.75" x14ac:dyDescent="0.2">
      <c r="A37" s="137"/>
      <c r="B37" s="170"/>
      <c r="C37" s="170"/>
      <c r="D37" s="170"/>
      <c r="E37" s="170"/>
      <c r="F37" s="170"/>
      <c r="G37" s="138"/>
    </row>
    <row r="38" spans="1:7" ht="12.75" x14ac:dyDescent="0.2">
      <c r="A38" s="156" t="s">
        <v>73</v>
      </c>
      <c r="B38" s="157"/>
      <c r="C38" s="158"/>
      <c r="D38" s="159"/>
      <c r="E38" s="172"/>
      <c r="F38" s="172"/>
      <c r="G38" s="160"/>
    </row>
    <row r="39" spans="1:7" ht="14.25" x14ac:dyDescent="0.2">
      <c r="A39" s="92"/>
      <c r="B39" s="166" t="s">
        <v>137</v>
      </c>
      <c r="C39" s="167"/>
      <c r="D39" s="171"/>
      <c r="E39" s="122" t="s">
        <v>26</v>
      </c>
      <c r="F39" s="119">
        <f>E36-G36</f>
        <v>4.3833333333333364</v>
      </c>
      <c r="G39" s="92"/>
    </row>
    <row r="40" spans="1:7" ht="12.75" x14ac:dyDescent="0.2">
      <c r="A40" s="92"/>
      <c r="B40" s="166" t="s">
        <v>135</v>
      </c>
      <c r="C40" s="167"/>
      <c r="D40" s="167"/>
      <c r="E40" s="120" t="s">
        <v>136</v>
      </c>
      <c r="F40" s="121">
        <f>F39/$E$14</f>
        <v>1.4611111111111121</v>
      </c>
      <c r="G40" s="92"/>
    </row>
    <row r="41" spans="1:7" ht="12.75" x14ac:dyDescent="0.2">
      <c r="A41" s="92"/>
      <c r="B41" s="168" t="s">
        <v>135</v>
      </c>
      <c r="C41" s="169"/>
      <c r="D41" s="169"/>
      <c r="E41" s="123" t="s">
        <v>79</v>
      </c>
      <c r="F41" s="124">
        <f>F40/$E$15*100</f>
        <v>1.6234567901234578</v>
      </c>
      <c r="G41" s="92"/>
    </row>
    <row r="42" spans="1:7" ht="12.75" x14ac:dyDescent="0.2">
      <c r="A42" s="137"/>
      <c r="B42" s="170"/>
      <c r="C42" s="170"/>
      <c r="D42" s="170"/>
      <c r="E42" s="170"/>
      <c r="F42" s="170"/>
      <c r="G42" s="138"/>
    </row>
    <row r="43" spans="1:7" ht="12.75" x14ac:dyDescent="0.2">
      <c r="A43" s="156" t="s">
        <v>117</v>
      </c>
      <c r="B43" s="157"/>
      <c r="C43" s="157"/>
      <c r="D43" s="158"/>
      <c r="E43" s="159"/>
      <c r="F43" s="172"/>
      <c r="G43" s="160"/>
    </row>
    <row r="44" spans="1:7" ht="12.75" x14ac:dyDescent="0.2">
      <c r="A44" s="113" t="s">
        <v>96</v>
      </c>
      <c r="B44" s="173"/>
      <c r="C44" s="174"/>
      <c r="D44" s="174"/>
      <c r="E44" s="174"/>
      <c r="F44" s="174"/>
      <c r="G44" s="175"/>
    </row>
    <row r="45" spans="1:7" x14ac:dyDescent="0.2">
      <c r="A45" s="95">
        <v>1</v>
      </c>
      <c r="B45" s="139" t="s">
        <v>102</v>
      </c>
      <c r="C45" s="140"/>
      <c r="D45" s="140"/>
      <c r="E45" s="140"/>
      <c r="F45" s="140"/>
      <c r="G45" s="141"/>
    </row>
    <row r="46" spans="1:7" x14ac:dyDescent="0.2">
      <c r="A46" s="95">
        <v>2</v>
      </c>
      <c r="B46" s="139" t="s">
        <v>89</v>
      </c>
      <c r="C46" s="140"/>
      <c r="D46" s="140"/>
      <c r="E46" s="140"/>
      <c r="F46" s="140"/>
      <c r="G46" s="141"/>
    </row>
    <row r="47" spans="1:7" x14ac:dyDescent="0.2">
      <c r="A47" s="95">
        <v>3</v>
      </c>
      <c r="B47" s="139" t="s">
        <v>101</v>
      </c>
      <c r="C47" s="140"/>
      <c r="D47" s="140"/>
      <c r="E47" s="140"/>
      <c r="F47" s="140"/>
      <c r="G47" s="141"/>
    </row>
    <row r="48" spans="1:7" x14ac:dyDescent="0.2">
      <c r="A48" s="95">
        <v>4</v>
      </c>
      <c r="B48" s="139" t="s">
        <v>91</v>
      </c>
      <c r="C48" s="140"/>
      <c r="D48" s="140"/>
      <c r="E48" s="140"/>
      <c r="F48" s="140"/>
      <c r="G48" s="141"/>
    </row>
    <row r="49" spans="1:7" x14ac:dyDescent="0.2">
      <c r="A49" s="95">
        <v>5</v>
      </c>
      <c r="B49" s="139" t="s">
        <v>143</v>
      </c>
      <c r="C49" s="140"/>
      <c r="D49" s="140"/>
      <c r="E49" s="140"/>
      <c r="F49" s="140"/>
      <c r="G49" s="141"/>
    </row>
    <row r="50" spans="1:7" x14ac:dyDescent="0.2">
      <c r="A50" s="95">
        <v>6</v>
      </c>
      <c r="B50" s="139" t="s">
        <v>92</v>
      </c>
      <c r="C50" s="140"/>
      <c r="D50" s="140"/>
      <c r="E50" s="140"/>
      <c r="F50" s="140"/>
      <c r="G50" s="141"/>
    </row>
    <row r="51" spans="1:7" x14ac:dyDescent="0.2">
      <c r="A51" s="95">
        <v>7</v>
      </c>
      <c r="B51" s="139" t="s">
        <v>105</v>
      </c>
      <c r="C51" s="140"/>
      <c r="D51" s="140"/>
      <c r="E51" s="140"/>
      <c r="F51" s="140"/>
      <c r="G51" s="141"/>
    </row>
    <row r="52" spans="1:7" x14ac:dyDescent="0.2">
      <c r="A52" s="95">
        <v>8</v>
      </c>
      <c r="B52" s="139" t="s">
        <v>103</v>
      </c>
      <c r="C52" s="140"/>
      <c r="D52" s="140"/>
      <c r="E52" s="140"/>
      <c r="F52" s="140"/>
      <c r="G52" s="141"/>
    </row>
    <row r="53" spans="1:7" x14ac:dyDescent="0.2">
      <c r="A53" s="95">
        <v>9</v>
      </c>
      <c r="B53" s="163" t="s">
        <v>97</v>
      </c>
      <c r="C53" s="164"/>
      <c r="D53" s="164"/>
      <c r="E53" s="164"/>
      <c r="F53" s="164"/>
      <c r="G53" s="165"/>
    </row>
    <row r="54" spans="1:7" x14ac:dyDescent="0.2">
      <c r="B54" s="163" t="s">
        <v>98</v>
      </c>
      <c r="C54" s="164"/>
      <c r="D54" s="164"/>
      <c r="E54" s="164"/>
      <c r="F54" s="164"/>
      <c r="G54" s="165"/>
    </row>
    <row r="55" spans="1:7" x14ac:dyDescent="0.2">
      <c r="A55" s="91"/>
    </row>
    <row r="56" spans="1:7" x14ac:dyDescent="0.2">
      <c r="A56" s="96" t="s">
        <v>90</v>
      </c>
      <c r="B56" s="143" t="s">
        <v>95</v>
      </c>
      <c r="C56" s="144"/>
      <c r="D56" s="144"/>
      <c r="E56" s="144"/>
      <c r="F56" s="144"/>
      <c r="G56" s="145"/>
    </row>
    <row r="57" spans="1:7" x14ac:dyDescent="0.2">
      <c r="A57" s="91"/>
      <c r="B57" s="146" t="s">
        <v>138</v>
      </c>
      <c r="C57" s="147"/>
      <c r="D57" s="147"/>
      <c r="E57" s="147"/>
      <c r="F57" s="147"/>
      <c r="G57" s="148"/>
    </row>
    <row r="58" spans="1:7" ht="12.75" customHeight="1" x14ac:dyDescent="0.2">
      <c r="A58" s="91"/>
      <c r="B58" s="163" t="s">
        <v>139</v>
      </c>
      <c r="C58" s="164"/>
      <c r="D58" s="164"/>
      <c r="E58" s="164"/>
      <c r="F58" s="164"/>
      <c r="G58" s="165"/>
    </row>
  </sheetData>
  <sheetProtection sheet="1" selectLockedCells="1"/>
  <mergeCells count="70">
    <mergeCell ref="A12:C12"/>
    <mergeCell ref="D12:G12"/>
    <mergeCell ref="A3:G3"/>
    <mergeCell ref="A4:B4"/>
    <mergeCell ref="F4:G4"/>
    <mergeCell ref="A6:G6"/>
    <mergeCell ref="A7:G7"/>
    <mergeCell ref="A8:G8"/>
    <mergeCell ref="A9:G9"/>
    <mergeCell ref="F5:G5"/>
    <mergeCell ref="C4:E4"/>
    <mergeCell ref="A10:B10"/>
    <mergeCell ref="C10:G10"/>
    <mergeCell ref="A11:G11"/>
    <mergeCell ref="A25:B25"/>
    <mergeCell ref="A13:C13"/>
    <mergeCell ref="A14:C14"/>
    <mergeCell ref="A15:C15"/>
    <mergeCell ref="A16:C16"/>
    <mergeCell ref="A18:C18"/>
    <mergeCell ref="A19:B19"/>
    <mergeCell ref="A20:B20"/>
    <mergeCell ref="A21:B21"/>
    <mergeCell ref="A22:B22"/>
    <mergeCell ref="A23:B23"/>
    <mergeCell ref="A24:B24"/>
    <mergeCell ref="A17:C17"/>
    <mergeCell ref="B58:G58"/>
    <mergeCell ref="A37:G37"/>
    <mergeCell ref="A42:G42"/>
    <mergeCell ref="B39:D39"/>
    <mergeCell ref="E43:G43"/>
    <mergeCell ref="B44:G44"/>
    <mergeCell ref="D38:G38"/>
    <mergeCell ref="B50:G50"/>
    <mergeCell ref="B51:G51"/>
    <mergeCell ref="B53:G53"/>
    <mergeCell ref="B54:G54"/>
    <mergeCell ref="B52:G52"/>
    <mergeCell ref="B48:G48"/>
    <mergeCell ref="B40:D40"/>
    <mergeCell ref="B41:D41"/>
    <mergeCell ref="B46:G46"/>
    <mergeCell ref="B47:G47"/>
    <mergeCell ref="A26:B26"/>
    <mergeCell ref="A27:B27"/>
    <mergeCell ref="A28:B28"/>
    <mergeCell ref="A30:B30"/>
    <mergeCell ref="C30:D30"/>
    <mergeCell ref="A31:B31"/>
    <mergeCell ref="C31:D31"/>
    <mergeCell ref="A1:C1"/>
    <mergeCell ref="B56:G56"/>
    <mergeCell ref="B57:G57"/>
    <mergeCell ref="A35:B35"/>
    <mergeCell ref="C35:D35"/>
    <mergeCell ref="A36:B36"/>
    <mergeCell ref="C36:D36"/>
    <mergeCell ref="C5:E5"/>
    <mergeCell ref="A5:B5"/>
    <mergeCell ref="A32:B32"/>
    <mergeCell ref="C32:D32"/>
    <mergeCell ref="A33:B33"/>
    <mergeCell ref="C33:D33"/>
    <mergeCell ref="A34:B34"/>
    <mergeCell ref="B49:G49"/>
    <mergeCell ref="B45:G45"/>
    <mergeCell ref="A38:C38"/>
    <mergeCell ref="A43:D43"/>
    <mergeCell ref="C34:D34"/>
  </mergeCells>
  <phoneticPr fontId="3" type="noConversion"/>
  <pageMargins left="0.75" right="0.75" top="1" bottom="1" header="0.5" footer="0.5"/>
  <pageSetup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tabSelected="1" topLeftCell="B1" workbookViewId="0">
      <selection activeCell="F13" sqref="F13"/>
    </sheetView>
  </sheetViews>
  <sheetFormatPr defaultRowHeight="11.25" x14ac:dyDescent="0.2"/>
  <cols>
    <col min="1" max="1" width="12.85546875" style="93" customWidth="1"/>
    <col min="2" max="2" width="9.28515625" style="93" customWidth="1"/>
    <col min="3" max="3" width="15" style="93" customWidth="1"/>
    <col min="4" max="7" width="12.85546875" style="93" customWidth="1"/>
    <col min="8" max="8" width="14.28515625" style="93" customWidth="1"/>
    <col min="9" max="16384" width="9.140625" style="93"/>
  </cols>
  <sheetData>
    <row r="1" spans="2:12" ht="12.75" x14ac:dyDescent="0.2">
      <c r="B1" s="142" t="s">
        <v>145</v>
      </c>
      <c r="C1" s="142"/>
      <c r="D1" s="142"/>
    </row>
    <row r="3" spans="2:12" ht="12.75" x14ac:dyDescent="0.2">
      <c r="B3" s="213" t="s">
        <v>121</v>
      </c>
      <c r="C3" s="214"/>
      <c r="D3" s="214"/>
      <c r="E3" s="214"/>
      <c r="F3" s="214"/>
      <c r="G3" s="214"/>
      <c r="H3" s="215"/>
      <c r="L3" s="99"/>
    </row>
    <row r="4" spans="2:12" ht="12.75" x14ac:dyDescent="0.2">
      <c r="B4" s="203"/>
      <c r="C4" s="204"/>
      <c r="D4" s="168" t="s">
        <v>106</v>
      </c>
      <c r="E4" s="169"/>
      <c r="F4" s="201"/>
      <c r="G4" s="205"/>
      <c r="H4" s="206"/>
    </row>
    <row r="5" spans="2:12" ht="12.75" x14ac:dyDescent="0.2">
      <c r="B5" s="205"/>
      <c r="C5" s="217"/>
      <c r="D5" s="216" t="s">
        <v>128</v>
      </c>
      <c r="E5" s="216"/>
      <c r="F5" s="216"/>
      <c r="G5" s="217"/>
      <c r="H5" s="206"/>
      <c r="K5" s="101"/>
    </row>
    <row r="6" spans="2:12" ht="12.75" x14ac:dyDescent="0.2">
      <c r="B6" s="198" t="s">
        <v>118</v>
      </c>
      <c r="C6" s="199"/>
      <c r="D6" s="199"/>
      <c r="E6" s="199"/>
      <c r="F6" s="199"/>
      <c r="G6" s="199"/>
      <c r="H6" s="200"/>
      <c r="J6" s="101"/>
      <c r="K6" s="101"/>
    </row>
    <row r="7" spans="2:12" ht="12.75" x14ac:dyDescent="0.2">
      <c r="B7" s="207" t="s">
        <v>119</v>
      </c>
      <c r="C7" s="208"/>
      <c r="D7" s="208"/>
      <c r="E7" s="208"/>
      <c r="F7" s="208"/>
      <c r="G7" s="208"/>
      <c r="H7" s="209"/>
      <c r="I7" s="90"/>
      <c r="K7" s="102"/>
    </row>
    <row r="8" spans="2:12" ht="12.75" x14ac:dyDescent="0.2">
      <c r="B8" s="210" t="s">
        <v>75</v>
      </c>
      <c r="C8" s="211"/>
      <c r="D8" s="211"/>
      <c r="E8" s="211"/>
      <c r="F8" s="211"/>
      <c r="G8" s="211"/>
      <c r="H8" s="212"/>
      <c r="K8" s="103"/>
    </row>
    <row r="9" spans="2:12" ht="12.75" x14ac:dyDescent="0.2">
      <c r="B9" s="168" t="s">
        <v>120</v>
      </c>
      <c r="C9" s="169"/>
      <c r="D9" s="169"/>
      <c r="E9" s="169"/>
      <c r="F9" s="169"/>
      <c r="G9" s="169"/>
      <c r="H9" s="201"/>
      <c r="K9" s="103"/>
    </row>
    <row r="10" spans="2:12" ht="12.75" x14ac:dyDescent="0.2">
      <c r="B10" s="218" t="s">
        <v>147</v>
      </c>
      <c r="C10" s="219"/>
      <c r="D10" s="219" t="s">
        <v>146</v>
      </c>
      <c r="E10" s="219"/>
      <c r="F10" s="219"/>
      <c r="G10" s="219"/>
      <c r="H10" s="220"/>
      <c r="K10" s="102"/>
    </row>
    <row r="11" spans="2:12" ht="14.25" customHeight="1" x14ac:dyDescent="0.2">
      <c r="B11" s="218"/>
      <c r="C11" s="219"/>
      <c r="D11" s="219"/>
      <c r="E11" s="219"/>
      <c r="F11" s="219"/>
      <c r="G11" s="219"/>
      <c r="H11" s="220"/>
      <c r="K11" s="102"/>
    </row>
    <row r="12" spans="2:12" ht="12.75" x14ac:dyDescent="0.2">
      <c r="B12" s="156" t="s">
        <v>70</v>
      </c>
      <c r="C12" s="157"/>
      <c r="D12" s="158"/>
      <c r="E12" s="183"/>
      <c r="F12" s="184"/>
      <c r="G12" s="184"/>
      <c r="H12" s="185"/>
    </row>
    <row r="13" spans="2:12" ht="12.75" customHeight="1" x14ac:dyDescent="0.2">
      <c r="B13" s="161" t="s">
        <v>115</v>
      </c>
      <c r="C13" s="182"/>
      <c r="D13" s="162"/>
      <c r="E13" s="92"/>
      <c r="F13" s="117">
        <v>500</v>
      </c>
      <c r="G13" s="92"/>
      <c r="H13" s="104" t="s">
        <v>104</v>
      </c>
    </row>
    <row r="14" spans="2:12" ht="12.75" customHeight="1" x14ac:dyDescent="0.2">
      <c r="B14" s="161" t="s">
        <v>107</v>
      </c>
      <c r="C14" s="182"/>
      <c r="D14" s="162"/>
      <c r="E14" s="133" t="s">
        <v>5</v>
      </c>
      <c r="F14" s="116">
        <v>400</v>
      </c>
      <c r="G14" s="92"/>
      <c r="H14" s="105" t="s">
        <v>5</v>
      </c>
      <c r="J14" s="99"/>
    </row>
    <row r="15" spans="2:12" ht="12.75" customHeight="1" x14ac:dyDescent="0.2">
      <c r="B15" s="161" t="s">
        <v>108</v>
      </c>
      <c r="C15" s="182"/>
      <c r="D15" s="162"/>
      <c r="E15" s="92"/>
      <c r="F15" s="118">
        <v>8</v>
      </c>
      <c r="G15" s="92"/>
      <c r="H15" s="104" t="s">
        <v>109</v>
      </c>
      <c r="J15" s="99"/>
    </row>
    <row r="16" spans="2:12" ht="12.75" x14ac:dyDescent="0.2">
      <c r="B16" s="183"/>
      <c r="C16" s="184"/>
      <c r="D16" s="185"/>
      <c r="E16" s="92"/>
      <c r="F16" s="92"/>
      <c r="G16" s="92"/>
      <c r="H16" s="92"/>
      <c r="J16" s="100"/>
    </row>
    <row r="17" spans="1:11" ht="12.75" x14ac:dyDescent="0.2">
      <c r="B17" s="156" t="s">
        <v>86</v>
      </c>
      <c r="C17" s="157"/>
      <c r="D17" s="158"/>
      <c r="E17" s="92"/>
      <c r="F17" s="106"/>
      <c r="G17" s="130" t="s">
        <v>69</v>
      </c>
      <c r="H17" s="106"/>
    </row>
    <row r="18" spans="1:11" ht="12.75" x14ac:dyDescent="0.2">
      <c r="B18" s="183"/>
      <c r="C18" s="184"/>
      <c r="D18" s="185"/>
      <c r="E18" s="92"/>
      <c r="F18" s="130" t="s">
        <v>85</v>
      </c>
      <c r="G18" s="130" t="s">
        <v>71</v>
      </c>
      <c r="H18" s="130" t="s">
        <v>72</v>
      </c>
    </row>
    <row r="19" spans="1:11" ht="12.75" customHeight="1" x14ac:dyDescent="0.2">
      <c r="B19" s="137" t="s">
        <v>122</v>
      </c>
      <c r="C19" s="138"/>
      <c r="D19" s="92"/>
      <c r="E19" s="107" t="str">
        <f>$E$14</f>
        <v>$</v>
      </c>
      <c r="F19" s="117">
        <v>280000</v>
      </c>
      <c r="G19" s="92"/>
      <c r="H19" s="117">
        <v>100000</v>
      </c>
    </row>
    <row r="20" spans="1:11" ht="12.75" x14ac:dyDescent="0.2">
      <c r="B20" s="137" t="s">
        <v>84</v>
      </c>
      <c r="C20" s="138"/>
      <c r="D20" s="92"/>
      <c r="E20" s="107" t="s">
        <v>100</v>
      </c>
      <c r="F20" s="118">
        <v>3.5</v>
      </c>
      <c r="G20" s="92"/>
      <c r="H20" s="118">
        <v>3.5</v>
      </c>
    </row>
    <row r="21" spans="1:11" ht="14.25" x14ac:dyDescent="0.2">
      <c r="B21" s="137" t="s">
        <v>123</v>
      </c>
      <c r="C21" s="138"/>
      <c r="D21" s="108"/>
      <c r="E21" s="107" t="s">
        <v>99</v>
      </c>
      <c r="F21" s="118">
        <v>12</v>
      </c>
      <c r="G21" s="92"/>
      <c r="H21" s="118">
        <v>12</v>
      </c>
    </row>
    <row r="22" spans="1:11" ht="14.25" x14ac:dyDescent="0.2">
      <c r="B22" s="137" t="s">
        <v>124</v>
      </c>
      <c r="C22" s="138"/>
      <c r="D22" s="107" t="s">
        <v>77</v>
      </c>
      <c r="E22" s="107" t="s">
        <v>79</v>
      </c>
      <c r="F22" s="118">
        <v>70</v>
      </c>
      <c r="G22" s="92"/>
      <c r="H22" s="118">
        <v>50</v>
      </c>
    </row>
    <row r="23" spans="1:11" ht="12.75" x14ac:dyDescent="0.2">
      <c r="B23" s="137" t="s">
        <v>110</v>
      </c>
      <c r="C23" s="138"/>
      <c r="D23" s="108"/>
      <c r="E23" s="107" t="s">
        <v>79</v>
      </c>
      <c r="F23" s="118">
        <v>5</v>
      </c>
      <c r="G23" s="92"/>
      <c r="H23" s="118">
        <v>4.5</v>
      </c>
    </row>
    <row r="24" spans="1:11" ht="14.25" x14ac:dyDescent="0.2">
      <c r="B24" s="137" t="s">
        <v>125</v>
      </c>
      <c r="C24" s="138"/>
      <c r="D24" s="107" t="s">
        <v>116</v>
      </c>
      <c r="E24" s="107" t="str">
        <f>$E$14</f>
        <v>$</v>
      </c>
      <c r="F24" s="118">
        <v>10</v>
      </c>
      <c r="G24" s="92"/>
      <c r="H24" s="118">
        <v>5</v>
      </c>
    </row>
    <row r="25" spans="1:11" ht="14.25" x14ac:dyDescent="0.2">
      <c r="B25" s="137" t="s">
        <v>126</v>
      </c>
      <c r="C25" s="138"/>
      <c r="D25" s="107" t="s">
        <v>116</v>
      </c>
      <c r="E25" s="107" t="str">
        <f>$E$14</f>
        <v>$</v>
      </c>
      <c r="F25" s="117">
        <v>4</v>
      </c>
      <c r="G25" s="92"/>
      <c r="H25" s="117">
        <v>6</v>
      </c>
      <c r="J25" s="202"/>
      <c r="K25" s="202"/>
    </row>
    <row r="26" spans="1:11" ht="14.25" x14ac:dyDescent="0.2">
      <c r="B26" s="137" t="s">
        <v>127</v>
      </c>
      <c r="C26" s="138"/>
      <c r="D26" s="107" t="s">
        <v>116</v>
      </c>
      <c r="E26" s="107" t="str">
        <f>$E$14</f>
        <v>$</v>
      </c>
      <c r="F26" s="118">
        <v>0</v>
      </c>
      <c r="G26" s="92"/>
      <c r="H26" s="117">
        <v>0</v>
      </c>
    </row>
    <row r="27" spans="1:11" ht="12.75" x14ac:dyDescent="0.2">
      <c r="B27" s="137" t="s">
        <v>113</v>
      </c>
      <c r="C27" s="138"/>
      <c r="D27" s="109" t="s">
        <v>114</v>
      </c>
      <c r="E27" s="107" t="str">
        <f>$E$14</f>
        <v>$</v>
      </c>
      <c r="F27" s="118">
        <v>25</v>
      </c>
      <c r="G27" s="110"/>
      <c r="H27" s="118">
        <v>25</v>
      </c>
    </row>
    <row r="28" spans="1:11" ht="12.75" x14ac:dyDescent="0.2">
      <c r="B28" s="137" t="s">
        <v>111</v>
      </c>
      <c r="C28" s="138"/>
      <c r="D28" s="109" t="s">
        <v>114</v>
      </c>
      <c r="E28" s="107" t="str">
        <f>$E$14</f>
        <v>$</v>
      </c>
      <c r="F28" s="118">
        <v>20</v>
      </c>
      <c r="G28" s="92"/>
      <c r="H28" s="118">
        <v>12</v>
      </c>
    </row>
    <row r="29" spans="1:11" ht="12.75" x14ac:dyDescent="0.2">
      <c r="B29" s="156" t="s">
        <v>93</v>
      </c>
      <c r="C29" s="157"/>
      <c r="D29" s="158"/>
      <c r="E29" s="92"/>
      <c r="F29" s="92"/>
      <c r="G29" s="130" t="s">
        <v>74</v>
      </c>
      <c r="H29" s="92"/>
    </row>
    <row r="30" spans="1:11" ht="12.75" x14ac:dyDescent="0.2">
      <c r="B30" s="159" t="s">
        <v>82</v>
      </c>
      <c r="C30" s="160"/>
      <c r="D30" s="161" t="s">
        <v>94</v>
      </c>
      <c r="E30" s="162"/>
      <c r="F30" s="125">
        <f>$F$13*10000/(F$21*1000*F$20)</f>
        <v>119.04761904761905</v>
      </c>
      <c r="G30" s="111">
        <f t="shared" ref="G30:G36" si="0">F30-H30</f>
        <v>0</v>
      </c>
      <c r="H30" s="127">
        <f>$F$13*10000/(H$21*1000*H$20)</f>
        <v>119.04761904761905</v>
      </c>
    </row>
    <row r="31" spans="1:11" ht="12.75" x14ac:dyDescent="0.2">
      <c r="A31" s="94"/>
      <c r="B31" s="137" t="s">
        <v>88</v>
      </c>
      <c r="C31" s="138"/>
      <c r="D31" s="135" t="str">
        <f t="shared" ref="D31:D36" si="1">IF($E$14="$","$/ha",IF($E$14="€","€/ha",IF($E$14="£","£/ha")))</f>
        <v>$/ha</v>
      </c>
      <c r="E31" s="136"/>
      <c r="F31" s="126">
        <f>F30*(F27+F28)/$F$13</f>
        <v>10.714285714285714</v>
      </c>
      <c r="G31" s="112">
        <f t="shared" si="0"/>
        <v>1.9047619047619051</v>
      </c>
      <c r="H31" s="128">
        <f>H30*(H27+H28)/$F$13</f>
        <v>8.8095238095238084</v>
      </c>
    </row>
    <row r="32" spans="1:11" ht="12.75" x14ac:dyDescent="0.2">
      <c r="B32" s="137" t="s">
        <v>80</v>
      </c>
      <c r="C32" s="138"/>
      <c r="D32" s="135" t="str">
        <f t="shared" si="1"/>
        <v>$/ha</v>
      </c>
      <c r="E32" s="136"/>
      <c r="F32" s="126">
        <f>(F$19*(100-F$22)/100)/5/$F$13</f>
        <v>33.6</v>
      </c>
      <c r="G32" s="112">
        <f t="shared" si="0"/>
        <v>13.600000000000001</v>
      </c>
      <c r="H32" s="128">
        <f>(H$19*(100-H$22)/100)/5/$F$13</f>
        <v>20</v>
      </c>
    </row>
    <row r="33" spans="1:8" ht="12.75" x14ac:dyDescent="0.2">
      <c r="B33" s="137" t="s">
        <v>78</v>
      </c>
      <c r="C33" s="138"/>
      <c r="D33" s="135" t="str">
        <f t="shared" si="1"/>
        <v>$/ha</v>
      </c>
      <c r="E33" s="136"/>
      <c r="F33" s="126">
        <f>F$19*(F$23/100)/$F$13</f>
        <v>28</v>
      </c>
      <c r="G33" s="112">
        <f t="shared" si="0"/>
        <v>19</v>
      </c>
      <c r="H33" s="128">
        <f>H$19*(H$23/100)/$F$13</f>
        <v>9</v>
      </c>
    </row>
    <row r="34" spans="1:8" ht="12.75" x14ac:dyDescent="0.2">
      <c r="B34" s="137" t="s">
        <v>112</v>
      </c>
      <c r="C34" s="138"/>
      <c r="D34" s="135" t="str">
        <f t="shared" si="1"/>
        <v>$/ha</v>
      </c>
      <c r="E34" s="136"/>
      <c r="F34" s="126">
        <f>F24+F$25</f>
        <v>14</v>
      </c>
      <c r="G34" s="112">
        <f t="shared" si="0"/>
        <v>3</v>
      </c>
      <c r="H34" s="126">
        <f>H24+H$25</f>
        <v>11</v>
      </c>
    </row>
    <row r="35" spans="1:8" ht="12.75" x14ac:dyDescent="0.2">
      <c r="B35" s="137" t="s">
        <v>87</v>
      </c>
      <c r="C35" s="138"/>
      <c r="D35" s="135" t="str">
        <f t="shared" si="1"/>
        <v>$/ha</v>
      </c>
      <c r="E35" s="136"/>
      <c r="F35" s="126">
        <f>$F$26</f>
        <v>0</v>
      </c>
      <c r="G35" s="112">
        <f t="shared" si="0"/>
        <v>0</v>
      </c>
      <c r="H35" s="128">
        <f>$H$26</f>
        <v>0</v>
      </c>
    </row>
    <row r="36" spans="1:8" ht="12.75" x14ac:dyDescent="0.2">
      <c r="B36" s="149" t="s">
        <v>81</v>
      </c>
      <c r="C36" s="150"/>
      <c r="D36" s="151" t="str">
        <f t="shared" si="1"/>
        <v>$/ha</v>
      </c>
      <c r="E36" s="152"/>
      <c r="F36" s="126">
        <f>SUM(F$31:F$35)</f>
        <v>86.314285714285717</v>
      </c>
      <c r="G36" s="129">
        <f t="shared" si="0"/>
        <v>37.504761904761907</v>
      </c>
      <c r="H36" s="128">
        <f>SUM(H$31:H$35)</f>
        <v>48.80952380952381</v>
      </c>
    </row>
    <row r="37" spans="1:8" ht="12.75" x14ac:dyDescent="0.2">
      <c r="B37" s="137"/>
      <c r="C37" s="170"/>
      <c r="D37" s="170"/>
      <c r="E37" s="170"/>
      <c r="F37" s="170"/>
      <c r="G37" s="170"/>
      <c r="H37" s="138"/>
    </row>
    <row r="38" spans="1:8" ht="12.75" x14ac:dyDescent="0.2">
      <c r="B38" s="156" t="s">
        <v>73</v>
      </c>
      <c r="C38" s="157"/>
      <c r="D38" s="158"/>
      <c r="E38" s="159"/>
      <c r="F38" s="172"/>
      <c r="G38" s="172"/>
      <c r="H38" s="160"/>
    </row>
    <row r="39" spans="1:8" ht="14.25" x14ac:dyDescent="0.2">
      <c r="B39" s="92"/>
      <c r="C39" s="168" t="s">
        <v>141</v>
      </c>
      <c r="D39" s="169"/>
      <c r="E39" s="201"/>
      <c r="F39" s="134" t="str">
        <f>IF($E$14="$","$/ha",IF($E$14="€","€/ha",IF($E$14="£","£/ha")))</f>
        <v>$/ha</v>
      </c>
      <c r="G39" s="119">
        <f>F36-H36</f>
        <v>37.504761904761907</v>
      </c>
      <c r="H39" s="92"/>
    </row>
    <row r="40" spans="1:8" ht="14.25" x14ac:dyDescent="0.2">
      <c r="B40" s="92"/>
      <c r="C40" s="166" t="s">
        <v>142</v>
      </c>
      <c r="D40" s="167"/>
      <c r="E40" s="171"/>
      <c r="F40" s="120" t="s">
        <v>13</v>
      </c>
      <c r="G40" s="121">
        <f>G39/$F$14</f>
        <v>9.3761904761904769E-2</v>
      </c>
      <c r="H40" s="92"/>
    </row>
    <row r="41" spans="1:8" ht="12.75" x14ac:dyDescent="0.2">
      <c r="B41" s="92"/>
      <c r="C41" s="166" t="s">
        <v>135</v>
      </c>
      <c r="D41" s="167"/>
      <c r="E41" s="171"/>
      <c r="F41" s="120" t="s">
        <v>79</v>
      </c>
      <c r="G41" s="121">
        <f>G40/$F$15*100</f>
        <v>1.1720238095238096</v>
      </c>
      <c r="H41" s="92"/>
    </row>
    <row r="42" spans="1:8" ht="12.75" x14ac:dyDescent="0.2">
      <c r="B42" s="137"/>
      <c r="C42" s="170"/>
      <c r="D42" s="170"/>
      <c r="E42" s="170"/>
      <c r="F42" s="170"/>
      <c r="G42" s="170"/>
      <c r="H42" s="138"/>
    </row>
    <row r="43" spans="1:8" ht="12.75" x14ac:dyDescent="0.2">
      <c r="A43" s="97"/>
      <c r="B43" s="156" t="s">
        <v>117</v>
      </c>
      <c r="C43" s="157"/>
      <c r="D43" s="157"/>
      <c r="E43" s="158"/>
      <c r="F43" s="159"/>
      <c r="G43" s="172"/>
      <c r="H43" s="160"/>
    </row>
    <row r="44" spans="1:8" ht="12.75" x14ac:dyDescent="0.2">
      <c r="A44" s="98"/>
      <c r="B44" s="113" t="s">
        <v>96</v>
      </c>
      <c r="C44" s="173"/>
      <c r="D44" s="174"/>
      <c r="E44" s="174"/>
      <c r="F44" s="174"/>
      <c r="G44" s="174"/>
      <c r="H44" s="175"/>
    </row>
    <row r="45" spans="1:8" x14ac:dyDescent="0.2">
      <c r="A45" s="97"/>
      <c r="B45" s="95">
        <v>1</v>
      </c>
      <c r="C45" s="139" t="s">
        <v>102</v>
      </c>
      <c r="D45" s="140"/>
      <c r="E45" s="140"/>
      <c r="F45" s="140"/>
      <c r="G45" s="140"/>
      <c r="H45" s="141"/>
    </row>
    <row r="46" spans="1:8" x14ac:dyDescent="0.2">
      <c r="A46" s="97"/>
      <c r="B46" s="95">
        <v>2</v>
      </c>
      <c r="C46" s="139" t="s">
        <v>89</v>
      </c>
      <c r="D46" s="140"/>
      <c r="E46" s="140"/>
      <c r="F46" s="140"/>
      <c r="G46" s="140"/>
      <c r="H46" s="141"/>
    </row>
    <row r="47" spans="1:8" x14ac:dyDescent="0.2">
      <c r="A47" s="97"/>
      <c r="B47" s="95">
        <v>3</v>
      </c>
      <c r="C47" s="139" t="s">
        <v>101</v>
      </c>
      <c r="D47" s="140"/>
      <c r="E47" s="140"/>
      <c r="F47" s="140"/>
      <c r="G47" s="140"/>
      <c r="H47" s="141"/>
    </row>
    <row r="48" spans="1:8" x14ac:dyDescent="0.2">
      <c r="A48" s="97"/>
      <c r="B48" s="95">
        <v>4</v>
      </c>
      <c r="C48" s="139" t="s">
        <v>91</v>
      </c>
      <c r="D48" s="140"/>
      <c r="E48" s="140"/>
      <c r="F48" s="140"/>
      <c r="G48" s="140"/>
      <c r="H48" s="141"/>
    </row>
    <row r="49" spans="1:8" x14ac:dyDescent="0.2">
      <c r="A49" s="97"/>
      <c r="B49" s="95">
        <v>5</v>
      </c>
      <c r="C49" s="139" t="s">
        <v>143</v>
      </c>
      <c r="D49" s="140"/>
      <c r="E49" s="140"/>
      <c r="F49" s="140"/>
      <c r="G49" s="140"/>
      <c r="H49" s="141"/>
    </row>
    <row r="50" spans="1:8" x14ac:dyDescent="0.2">
      <c r="A50" s="97"/>
      <c r="B50" s="95">
        <v>6</v>
      </c>
      <c r="C50" s="139" t="s">
        <v>92</v>
      </c>
      <c r="D50" s="140"/>
      <c r="E50" s="140"/>
      <c r="F50" s="140"/>
      <c r="G50" s="140"/>
      <c r="H50" s="141"/>
    </row>
    <row r="51" spans="1:8" x14ac:dyDescent="0.2">
      <c r="A51" s="97"/>
      <c r="B51" s="95">
        <v>7</v>
      </c>
      <c r="C51" s="139" t="s">
        <v>105</v>
      </c>
      <c r="D51" s="140"/>
      <c r="E51" s="140"/>
      <c r="F51" s="140"/>
      <c r="G51" s="140"/>
      <c r="H51" s="141"/>
    </row>
    <row r="52" spans="1:8" x14ac:dyDescent="0.2">
      <c r="A52" s="97"/>
      <c r="B52" s="95">
        <v>8</v>
      </c>
      <c r="C52" s="139" t="s">
        <v>103</v>
      </c>
      <c r="D52" s="140"/>
      <c r="E52" s="140"/>
      <c r="F52" s="140"/>
      <c r="G52" s="140"/>
      <c r="H52" s="141"/>
    </row>
    <row r="53" spans="1:8" x14ac:dyDescent="0.2">
      <c r="A53" s="97"/>
      <c r="B53" s="95">
        <v>9</v>
      </c>
      <c r="C53" s="163" t="s">
        <v>97</v>
      </c>
      <c r="D53" s="164"/>
      <c r="E53" s="164"/>
      <c r="F53" s="164"/>
      <c r="G53" s="164"/>
      <c r="H53" s="165"/>
    </row>
    <row r="54" spans="1:8" x14ac:dyDescent="0.2">
      <c r="B54" s="91"/>
      <c r="C54" s="163" t="s">
        <v>98</v>
      </c>
      <c r="D54" s="164"/>
      <c r="E54" s="164"/>
      <c r="F54" s="164"/>
      <c r="G54" s="164"/>
      <c r="H54" s="165"/>
    </row>
    <row r="55" spans="1:8" x14ac:dyDescent="0.2">
      <c r="B55" s="91"/>
      <c r="C55" s="163"/>
      <c r="D55" s="164"/>
      <c r="E55" s="164"/>
      <c r="F55" s="164"/>
      <c r="G55" s="164"/>
      <c r="H55" s="165"/>
    </row>
    <row r="56" spans="1:8" ht="15" x14ac:dyDescent="0.2">
      <c r="B56" s="115" t="s">
        <v>90</v>
      </c>
      <c r="C56" s="143" t="s">
        <v>95</v>
      </c>
      <c r="D56" s="144"/>
      <c r="E56" s="144"/>
      <c r="F56" s="144"/>
      <c r="G56" s="144"/>
      <c r="H56" s="145"/>
    </row>
    <row r="57" spans="1:8" x14ac:dyDescent="0.2">
      <c r="B57" s="91"/>
      <c r="C57" s="146" t="s">
        <v>138</v>
      </c>
      <c r="D57" s="147"/>
      <c r="E57" s="147"/>
      <c r="F57" s="147"/>
      <c r="G57" s="147"/>
      <c r="H57" s="148"/>
    </row>
    <row r="58" spans="1:8" ht="12.75" customHeight="1" x14ac:dyDescent="0.2">
      <c r="B58" s="91"/>
      <c r="C58" s="163" t="s">
        <v>140</v>
      </c>
      <c r="D58" s="164"/>
      <c r="E58" s="164"/>
      <c r="F58" s="164"/>
      <c r="G58" s="164"/>
      <c r="H58" s="165"/>
    </row>
  </sheetData>
  <sheetProtection sheet="1" selectLockedCells="1"/>
  <mergeCells count="73">
    <mergeCell ref="G5:H5"/>
    <mergeCell ref="B10:C10"/>
    <mergeCell ref="D10:H10"/>
    <mergeCell ref="B11:H11"/>
    <mergeCell ref="B20:C20"/>
    <mergeCell ref="B21:C21"/>
    <mergeCell ref="B22:C22"/>
    <mergeCell ref="B16:D16"/>
    <mergeCell ref="B3:H3"/>
    <mergeCell ref="B15:D15"/>
    <mergeCell ref="B13:D13"/>
    <mergeCell ref="B14:D14"/>
    <mergeCell ref="D5:F5"/>
    <mergeCell ref="B5:C5"/>
    <mergeCell ref="B28:C28"/>
    <mergeCell ref="B33:C33"/>
    <mergeCell ref="B4:C4"/>
    <mergeCell ref="G4:H4"/>
    <mergeCell ref="B7:H7"/>
    <mergeCell ref="B8:H8"/>
    <mergeCell ref="E12:H12"/>
    <mergeCell ref="D4:F4"/>
    <mergeCell ref="B18:D18"/>
    <mergeCell ref="B19:C19"/>
    <mergeCell ref="B38:D38"/>
    <mergeCell ref="E38:H38"/>
    <mergeCell ref="B24:C24"/>
    <mergeCell ref="B23:C23"/>
    <mergeCell ref="J25:K25"/>
    <mergeCell ref="D34:E34"/>
    <mergeCell ref="D35:E35"/>
    <mergeCell ref="B25:C25"/>
    <mergeCell ref="B26:C26"/>
    <mergeCell ref="B27:C27"/>
    <mergeCell ref="D31:E31"/>
    <mergeCell ref="D32:E32"/>
    <mergeCell ref="D33:E33"/>
    <mergeCell ref="B36:C36"/>
    <mergeCell ref="B30:C30"/>
    <mergeCell ref="D36:E36"/>
    <mergeCell ref="B34:C34"/>
    <mergeCell ref="B35:C35"/>
    <mergeCell ref="B31:C31"/>
    <mergeCell ref="B32:C32"/>
    <mergeCell ref="C48:H48"/>
    <mergeCell ref="C49:H49"/>
    <mergeCell ref="C58:H58"/>
    <mergeCell ref="C56:H56"/>
    <mergeCell ref="C57:H57"/>
    <mergeCell ref="C53:H53"/>
    <mergeCell ref="C54:H54"/>
    <mergeCell ref="C52:H52"/>
    <mergeCell ref="C55:H55"/>
    <mergeCell ref="C50:H50"/>
    <mergeCell ref="C51:H51"/>
    <mergeCell ref="B17:D17"/>
    <mergeCell ref="B29:D29"/>
    <mergeCell ref="B43:E43"/>
    <mergeCell ref="B1:D1"/>
    <mergeCell ref="C46:H46"/>
    <mergeCell ref="C40:E40"/>
    <mergeCell ref="B42:H42"/>
    <mergeCell ref="C47:H47"/>
    <mergeCell ref="F43:H43"/>
    <mergeCell ref="C44:H44"/>
    <mergeCell ref="C45:H45"/>
    <mergeCell ref="B6:H6"/>
    <mergeCell ref="B12:D12"/>
    <mergeCell ref="B9:H9"/>
    <mergeCell ref="B37:H37"/>
    <mergeCell ref="C39:E39"/>
    <mergeCell ref="C41:E41"/>
    <mergeCell ref="D30:E30"/>
  </mergeCells>
  <phoneticPr fontId="3" type="noConversion"/>
  <dataValidations count="2">
    <dataValidation type="list" allowBlank="1" showInputMessage="1" showErrorMessage="1" sqref="J14:J16">
      <formula1>$J$14:$J$16</formula1>
    </dataValidation>
    <dataValidation type="list" allowBlank="1" showInputMessage="1" showErrorMessage="1" sqref="E14">
      <formula1>$H$13:$H$15</formula1>
    </dataValidation>
  </dataValidations>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Baker Sheet</vt:lpstr>
      <vt:lpstr>US units</vt:lpstr>
      <vt:lpstr>Metric units</vt:lpstr>
      <vt:lpstr>'Baker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Ritchie</dc:creator>
  <cp:lastModifiedBy>Bill Ritchie</cp:lastModifiedBy>
  <cp:lastPrinted>2012-07-27T03:54:55Z</cp:lastPrinted>
  <dcterms:created xsi:type="dcterms:W3CDTF">1996-10-14T23:33:28Z</dcterms:created>
  <dcterms:modified xsi:type="dcterms:W3CDTF">2016-03-29T01:03:10Z</dcterms:modified>
</cp:coreProperties>
</file>